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autoCompressPictures="0"/>
  <mc:AlternateContent xmlns:mc="http://schemas.openxmlformats.org/markup-compatibility/2006">
    <mc:Choice Requires="x15">
      <x15ac:absPath xmlns:x15ac="http://schemas.microsoft.com/office/spreadsheetml/2010/11/ac" url="C:\Users\BlueLagoonProgram\Dropbox\PROGRAM\SOPs &amp; DOCUMENTS\Surfing\"/>
    </mc:Choice>
  </mc:AlternateContent>
  <xr:revisionPtr revIDLastSave="0" documentId="8_{DBD2F5BF-D888-44FC-8253-24F2F8122E9A}" xr6:coauthVersionLast="46" xr6:coauthVersionMax="46" xr10:uidLastSave="{00000000-0000-0000-0000-000000000000}"/>
  <bookViews>
    <workbookView xWindow="-120" yWindow="-120" windowWidth="20730" windowHeight="11160" tabRatio="866" xr2:uid="{00000000-000D-0000-FFFF-FFFF00000000}"/>
  </bookViews>
  <sheets>
    <sheet name="Risk Register" sheetId="1" r:id="rId1"/>
    <sheet name="Risk Checklist" sheetId="15" r:id="rId2"/>
    <sheet name="Risk Area and Risk Matrix " sheetId="10" r:id="rId3"/>
    <sheet name="Risk Assessment Criteria" sheetId="7" r:id="rId4"/>
    <sheet name="Risk Profile" sheetId="2" r:id="rId5"/>
    <sheet name="Risk Treatment Template" sheetId="3" r:id="rId6"/>
    <sheet name="Example Risk Treatment Plan" sheetId="13" r:id="rId7"/>
  </sheets>
  <definedNames>
    <definedName name="_xlnm._FilterDatabase" localSheetId="1" hidden="1">'Risk Checklist'!$A$1:$C$1</definedName>
    <definedName name="_xlnm._FilterDatabase" localSheetId="0" hidden="1">'Risk Register'!$A$4:$X$5</definedName>
    <definedName name="eHealthWA_PAS_RiskLog_v1_1_Sheet3_List" localSheetId="6">#REF!</definedName>
    <definedName name="eHealthWA_PAS_RiskLog_v1_1_Sheet3_List">#REF!</definedName>
    <definedName name="Levels" localSheetId="6">'Risk Register'!#REF!</definedName>
    <definedName name="Levels">'Risk Register'!#REF!</definedName>
    <definedName name="OLE_LINK38" localSheetId="3">'Risk Assessment Criteria'!$C$4</definedName>
    <definedName name="OLE_LINK39" localSheetId="3">'Risk Assessment Criteria'!$D$4</definedName>
    <definedName name="OLE_LINK40" localSheetId="3">'Risk Assessment Criteria'!#REF!</definedName>
    <definedName name="OLE_LINK41" localSheetId="3">'Risk Assessment Criteria'!$E$4</definedName>
    <definedName name="OLE_LINK42" localSheetId="3">'Risk Assessment Criteria'!$G$4</definedName>
    <definedName name="OLE_LINK43" localSheetId="3">'Risk Assessment Criteria'!$H$4</definedName>
    <definedName name="_xlnm.Print_Area" localSheetId="6">'Example Risk Treatment Plan'!$A$1:$N$48</definedName>
    <definedName name="_xlnm.Print_Area" localSheetId="2">'Risk Area and Risk Matrix '!$A$1:$K$34</definedName>
    <definedName name="_xlnm.Print_Area" localSheetId="3">'Risk Assessment Criteria'!$A$1:$J$19</definedName>
    <definedName name="_xlnm.Print_Area" localSheetId="4">'Risk Profile'!$A$1:$H$21</definedName>
    <definedName name="_xlnm.Print_Area" localSheetId="0">'Risk Register'!$A$1:$V$66</definedName>
    <definedName name="_xlnm.Print_Area" localSheetId="5">'Risk Treatment Template'!$A$1:$N$48</definedName>
    <definedName name="RiskLevels" localSheetId="6">'Risk Register'!#REF!</definedName>
    <definedName name="RiskLevels">'Risk Register'!#REF!</definedName>
    <definedName name="RiskProfile">'Risk Register'!$X$3:$X$7</definedName>
    <definedName name="Status">'Risk Register'!$W$3:$W$5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M9" i="1"/>
  <c r="O9" i="1"/>
  <c r="M65" i="1"/>
  <c r="P65" i="1"/>
  <c r="L65" i="1"/>
  <c r="O65" i="1"/>
  <c r="M64" i="1"/>
  <c r="P64" i="1"/>
  <c r="L64" i="1"/>
  <c r="L63" i="1"/>
  <c r="M63" i="1"/>
  <c r="O63" i="1"/>
  <c r="P63" i="1"/>
  <c r="N63" i="1"/>
  <c r="M62" i="1"/>
  <c r="P62" i="1"/>
  <c r="L62" i="1"/>
  <c r="O62" i="1"/>
  <c r="M61" i="1"/>
  <c r="P61" i="1"/>
  <c r="L61" i="1"/>
  <c r="O61" i="1"/>
  <c r="M60" i="1"/>
  <c r="P60" i="1"/>
  <c r="L60" i="1"/>
  <c r="O60" i="1"/>
  <c r="L59" i="1"/>
  <c r="M59" i="1"/>
  <c r="O59" i="1"/>
  <c r="P59" i="1"/>
  <c r="N59" i="1"/>
  <c r="M58" i="1"/>
  <c r="P58" i="1"/>
  <c r="L58" i="1"/>
  <c r="O58" i="1"/>
  <c r="M57" i="1"/>
  <c r="P57" i="1"/>
  <c r="L57" i="1"/>
  <c r="O57" i="1"/>
  <c r="M56" i="1"/>
  <c r="P56" i="1"/>
  <c r="L56" i="1"/>
  <c r="O56" i="1"/>
  <c r="M55" i="1"/>
  <c r="P55" i="1"/>
  <c r="L55" i="1"/>
  <c r="M54" i="1"/>
  <c r="P54" i="1"/>
  <c r="L54" i="1"/>
  <c r="O54" i="1"/>
  <c r="M53" i="1"/>
  <c r="P53" i="1"/>
  <c r="L53" i="1"/>
  <c r="O53" i="1"/>
  <c r="M52" i="1"/>
  <c r="P52" i="1"/>
  <c r="L52" i="1"/>
  <c r="N52" i="1"/>
  <c r="M51" i="1"/>
  <c r="P51" i="1"/>
  <c r="L51" i="1"/>
  <c r="O51" i="1"/>
  <c r="M50" i="1"/>
  <c r="P50" i="1"/>
  <c r="L50" i="1"/>
  <c r="L49" i="1"/>
  <c r="M49" i="1"/>
  <c r="O49" i="1"/>
  <c r="P49" i="1"/>
  <c r="N49" i="1"/>
  <c r="L48" i="1"/>
  <c r="M48" i="1"/>
  <c r="O48" i="1"/>
  <c r="P48" i="1"/>
  <c r="N48" i="1"/>
  <c r="M47" i="1"/>
  <c r="P47" i="1"/>
  <c r="L47" i="1"/>
  <c r="O47" i="1"/>
  <c r="L46" i="1"/>
  <c r="M46" i="1"/>
  <c r="O46" i="1"/>
  <c r="P46" i="1"/>
  <c r="N46" i="1"/>
  <c r="M45" i="1"/>
  <c r="P45" i="1"/>
  <c r="L45" i="1"/>
  <c r="N45" i="1"/>
  <c r="L44" i="1"/>
  <c r="M44" i="1"/>
  <c r="O44" i="1"/>
  <c r="P44" i="1"/>
  <c r="N44" i="1"/>
  <c r="M31" i="1"/>
  <c r="P31" i="1"/>
  <c r="L31" i="1"/>
  <c r="M30" i="1"/>
  <c r="P30" i="1"/>
  <c r="L30" i="1"/>
  <c r="M29" i="1"/>
  <c r="P29" i="1"/>
  <c r="L29" i="1"/>
  <c r="M28" i="1"/>
  <c r="P28" i="1"/>
  <c r="L28" i="1"/>
  <c r="O28" i="1"/>
  <c r="M27" i="1"/>
  <c r="P27" i="1"/>
  <c r="L27" i="1"/>
  <c r="M26" i="1"/>
  <c r="P26" i="1"/>
  <c r="L26" i="1"/>
  <c r="O26" i="1"/>
  <c r="M25" i="1"/>
  <c r="P25" i="1"/>
  <c r="L25" i="1"/>
  <c r="M24" i="1"/>
  <c r="P24" i="1"/>
  <c r="L24" i="1"/>
  <c r="O24" i="1"/>
  <c r="M23" i="1"/>
  <c r="P23" i="1"/>
  <c r="L23" i="1"/>
  <c r="M22" i="1"/>
  <c r="P22" i="1"/>
  <c r="L22" i="1"/>
  <c r="O22" i="1"/>
  <c r="M21" i="1"/>
  <c r="P21" i="1"/>
  <c r="L21" i="1"/>
  <c r="M20" i="1"/>
  <c r="P20" i="1"/>
  <c r="L20" i="1"/>
  <c r="M19" i="1"/>
  <c r="P19" i="1"/>
  <c r="L19" i="1"/>
  <c r="M18" i="1"/>
  <c r="P18" i="1"/>
  <c r="L18" i="1"/>
  <c r="M17" i="1"/>
  <c r="P17" i="1"/>
  <c r="L17" i="1"/>
  <c r="M16" i="1"/>
  <c r="P16" i="1"/>
  <c r="L16" i="1"/>
  <c r="M14" i="1"/>
  <c r="P14" i="1"/>
  <c r="L14" i="1"/>
  <c r="M13" i="1"/>
  <c r="P13" i="1"/>
  <c r="L13" i="1"/>
  <c r="O13" i="1"/>
  <c r="M11" i="1"/>
  <c r="P11" i="1"/>
  <c r="L11" i="1"/>
  <c r="M10" i="1"/>
  <c r="P10" i="1"/>
  <c r="L10" i="1"/>
  <c r="O10" i="1"/>
  <c r="M35" i="1"/>
  <c r="P35" i="1"/>
  <c r="L35" i="1"/>
  <c r="N65" i="1"/>
  <c r="N64" i="1"/>
  <c r="O64" i="1"/>
  <c r="N62" i="1"/>
  <c r="N61" i="1"/>
  <c r="N60" i="1"/>
  <c r="N58" i="1"/>
  <c r="N57" i="1"/>
  <c r="N56" i="1"/>
  <c r="N55" i="1"/>
  <c r="O55" i="1"/>
  <c r="N54" i="1"/>
  <c r="N53" i="1"/>
  <c r="O52" i="1"/>
  <c r="N51" i="1"/>
  <c r="N50" i="1"/>
  <c r="O50" i="1"/>
  <c r="N47" i="1"/>
  <c r="O45" i="1"/>
  <c r="O20" i="1"/>
  <c r="O23" i="1"/>
  <c r="O25" i="1"/>
  <c r="O27" i="1"/>
  <c r="O29" i="1"/>
  <c r="O31" i="1"/>
  <c r="N31" i="1"/>
  <c r="N30" i="1"/>
  <c r="O30" i="1"/>
  <c r="N29" i="1"/>
  <c r="N28" i="1"/>
  <c r="N27" i="1"/>
  <c r="N26" i="1"/>
  <c r="N25" i="1"/>
  <c r="N24" i="1"/>
  <c r="N23" i="1"/>
  <c r="N22" i="1"/>
  <c r="N21" i="1"/>
  <c r="O21" i="1"/>
  <c r="N20" i="1"/>
  <c r="N19" i="1"/>
  <c r="O19" i="1"/>
  <c r="N18" i="1"/>
  <c r="O18" i="1"/>
  <c r="N17" i="1"/>
  <c r="O17" i="1"/>
  <c r="N16" i="1"/>
  <c r="O16" i="1"/>
  <c r="N14" i="1"/>
  <c r="O14" i="1"/>
  <c r="N13" i="1"/>
  <c r="O35" i="1"/>
  <c r="O11" i="1"/>
  <c r="N11" i="1"/>
  <c r="N10" i="1"/>
  <c r="N35" i="1"/>
  <c r="L66" i="1"/>
  <c r="M66" i="1"/>
  <c r="P66" i="1"/>
  <c r="L43" i="1"/>
  <c r="M43" i="1"/>
  <c r="P43" i="1"/>
  <c r="L42" i="1"/>
  <c r="M42" i="1"/>
  <c r="L41" i="1"/>
  <c r="M41" i="1"/>
  <c r="P41" i="1"/>
  <c r="L40" i="1"/>
  <c r="M40" i="1"/>
  <c r="L39" i="1"/>
  <c r="M39" i="1"/>
  <c r="P39" i="1"/>
  <c r="L38" i="1"/>
  <c r="M38" i="1"/>
  <c r="P38" i="1"/>
  <c r="L37" i="1"/>
  <c r="M37" i="1"/>
  <c r="L36" i="1"/>
  <c r="M36" i="1"/>
  <c r="L34" i="1"/>
  <c r="M34" i="1"/>
  <c r="P34" i="1"/>
  <c r="L33" i="1"/>
  <c r="M33" i="1"/>
  <c r="L32" i="1"/>
  <c r="M32" i="1"/>
  <c r="L12" i="1"/>
  <c r="M12" i="1"/>
  <c r="L8" i="1"/>
  <c r="M8" i="1"/>
  <c r="L7" i="1"/>
  <c r="M7" i="1"/>
  <c r="L6" i="1"/>
  <c r="M6" i="1"/>
  <c r="P6" i="1"/>
  <c r="L5" i="1"/>
  <c r="M5" i="1"/>
  <c r="L4" i="1"/>
  <c r="M4" i="1"/>
  <c r="P4" i="1"/>
  <c r="A2" i="1"/>
  <c r="G77" i="1"/>
  <c r="G76" i="1"/>
  <c r="G75" i="1"/>
  <c r="G74" i="1"/>
  <c r="G73" i="1"/>
  <c r="F77" i="1"/>
  <c r="F76" i="1"/>
  <c r="F75" i="1"/>
  <c r="F74" i="1"/>
  <c r="F73" i="1"/>
  <c r="D76" i="1"/>
  <c r="D75" i="1"/>
  <c r="D74" i="1"/>
  <c r="D73" i="1"/>
  <c r="O37" i="1"/>
  <c r="O41" i="1"/>
  <c r="O43" i="1"/>
  <c r="O34" i="1"/>
  <c r="O8" i="1"/>
  <c r="O66" i="1"/>
  <c r="O32" i="1"/>
  <c r="O7" i="1"/>
  <c r="N8" i="1"/>
  <c r="N12" i="1"/>
  <c r="N32" i="1"/>
  <c r="O33" i="1"/>
  <c r="N36" i="1"/>
  <c r="N37" i="1"/>
  <c r="N38" i="1"/>
  <c r="O40" i="1"/>
  <c r="N42" i="1"/>
  <c r="P7" i="1"/>
  <c r="P33" i="1"/>
  <c r="P36" i="1"/>
  <c r="P42" i="1"/>
  <c r="N66" i="1"/>
  <c r="O5" i="1"/>
  <c r="O6" i="1"/>
  <c r="O12" i="1"/>
  <c r="O36" i="1"/>
  <c r="O39" i="1"/>
  <c r="P5" i="1"/>
  <c r="P9" i="1"/>
  <c r="P32" i="1"/>
  <c r="P37" i="1"/>
  <c r="P40" i="1"/>
  <c r="O38" i="1"/>
  <c r="O42" i="1"/>
  <c r="P8" i="1"/>
  <c r="P12" i="1"/>
  <c r="N4" i="1"/>
  <c r="O4" i="1"/>
  <c r="N6" i="1"/>
  <c r="N7" i="1"/>
  <c r="N34" i="1"/>
  <c r="N40" i="1"/>
  <c r="N41" i="1"/>
  <c r="N5" i="1"/>
  <c r="N9" i="1"/>
  <c r="N33" i="1"/>
  <c r="N39" i="1"/>
  <c r="N43" i="1"/>
  <c r="D6" i="2"/>
  <c r="F5" i="2"/>
  <c r="D5" i="2"/>
  <c r="F4" i="2"/>
  <c r="D3" i="2"/>
  <c r="G4" i="2"/>
  <c r="E5" i="2"/>
  <c r="C5" i="2"/>
  <c r="C6" i="2"/>
  <c r="E3" i="2"/>
  <c r="G5" i="2"/>
  <c r="E6" i="2"/>
  <c r="C3" i="2"/>
  <c r="G6" i="2"/>
  <c r="F6" i="2"/>
  <c r="E7" i="2"/>
  <c r="D7" i="2"/>
  <c r="C7" i="2"/>
  <c r="G3" i="2"/>
  <c r="G7" i="2"/>
  <c r="F7" i="2"/>
  <c r="F3" i="2"/>
  <c r="E4" i="2"/>
  <c r="D4" i="2"/>
  <c r="C4" i="2"/>
</calcChain>
</file>

<file path=xl/sharedStrings.xml><?xml version="1.0" encoding="utf-8"?>
<sst xmlns="http://schemas.openxmlformats.org/spreadsheetml/2006/main" count="1013" uniqueCount="384">
  <si>
    <t>Date</t>
  </si>
  <si>
    <t>Probability</t>
  </si>
  <si>
    <t>Updated</t>
  </si>
  <si>
    <t>High</t>
  </si>
  <si>
    <t>Low</t>
  </si>
  <si>
    <t>Risk Levels</t>
  </si>
  <si>
    <t>Moderate</t>
  </si>
  <si>
    <t>Risk Tolerance</t>
  </si>
  <si>
    <t>Control Evaluation</t>
  </si>
  <si>
    <t>Risk Score</t>
  </si>
  <si>
    <t>Causes</t>
  </si>
  <si>
    <t>Controls Rating</t>
  </si>
  <si>
    <t>Level of Risk</t>
  </si>
  <si>
    <t>Acceptance Decision</t>
  </si>
  <si>
    <t>Objective of Risk Treatment Plan</t>
  </si>
  <si>
    <t>Y/N</t>
  </si>
  <si>
    <t>1. Proposed Actions</t>
  </si>
  <si>
    <t>2. Resources required</t>
  </si>
  <si>
    <t>3. Responsibilities</t>
  </si>
  <si>
    <t>4. Timing</t>
  </si>
  <si>
    <t>5.Reporting and Monitoring Required</t>
  </si>
  <si>
    <t>Risk Treatment Owner</t>
  </si>
  <si>
    <t>Authorised By</t>
  </si>
  <si>
    <t>Target Date Completion</t>
  </si>
  <si>
    <t>Predicted (Target) Risk Assessment Post Treatment</t>
  </si>
  <si>
    <t>Current Risk Assessment (with Controls)</t>
  </si>
  <si>
    <t>Management</t>
  </si>
  <si>
    <t>H(10)</t>
  </si>
  <si>
    <t>H(15)</t>
  </si>
  <si>
    <t>H(12)</t>
  </si>
  <si>
    <t>H(16)</t>
  </si>
  <si>
    <t xml:space="preserve">            LIKELIHOOD</t>
  </si>
  <si>
    <t>Ref.</t>
  </si>
  <si>
    <t>Risk Raiser</t>
  </si>
  <si>
    <t>Consequence</t>
  </si>
  <si>
    <t>Likelihood</t>
  </si>
  <si>
    <t>Risk Owner</t>
  </si>
  <si>
    <t>Risk Areas/Categories</t>
  </si>
  <si>
    <t>Single fatality and/or severe irreversible disability (&gt;30%) to one or more persons</t>
  </si>
  <si>
    <t>Level</t>
  </si>
  <si>
    <t>Rare</t>
  </si>
  <si>
    <t>Unlikely</t>
  </si>
  <si>
    <t>Possible</t>
  </si>
  <si>
    <t>Likely</t>
  </si>
  <si>
    <t>Almost Certain</t>
  </si>
  <si>
    <t>Descriptor</t>
  </si>
  <si>
    <t>Status Test</t>
  </si>
  <si>
    <t>U</t>
  </si>
  <si>
    <t>Controls and status are unknown</t>
  </si>
  <si>
    <t>Risk Rank</t>
  </si>
  <si>
    <t>Qualified Acceptance with Adequate Controls</t>
  </si>
  <si>
    <t>Yes</t>
  </si>
  <si>
    <t>No</t>
  </si>
  <si>
    <t>Risk Decision Point</t>
  </si>
  <si>
    <t>Risk  Name(s)/Description</t>
  </si>
  <si>
    <t>Risk Ref/ID's</t>
  </si>
  <si>
    <t>Date Completed</t>
  </si>
  <si>
    <t>Treatment Plan Ref. No.</t>
  </si>
  <si>
    <t>Note: Risks are scored by the application of consequence and likelihood</t>
  </si>
  <si>
    <t>CONSEQUENCE</t>
  </si>
  <si>
    <t>Four risk levels are used in the development of the risk register</t>
  </si>
  <si>
    <t>Approved</t>
  </si>
  <si>
    <t>Major</t>
  </si>
  <si>
    <t>Consequences</t>
  </si>
  <si>
    <t>Medium</t>
  </si>
  <si>
    <t xml:space="preserve">Unlikely </t>
  </si>
  <si>
    <t>Insignificant</t>
  </si>
  <si>
    <t>Minor</t>
  </si>
  <si>
    <t>Risk Matrix</t>
  </si>
  <si>
    <t>60% - 90%</t>
  </si>
  <si>
    <t>30% - 60%</t>
  </si>
  <si>
    <t>5% - 30%</t>
  </si>
  <si>
    <t>&lt;5%</t>
  </si>
  <si>
    <t>Likelihood Criteria</t>
  </si>
  <si>
    <t>Existing Controls</t>
  </si>
  <si>
    <t>Next Review Date</t>
  </si>
  <si>
    <t>Lookup References</t>
  </si>
  <si>
    <t xml:space="preserve"> = Next Ref</t>
  </si>
  <si>
    <t>HLOOKUP</t>
  </si>
  <si>
    <t>H</t>
  </si>
  <si>
    <t>M</t>
  </si>
  <si>
    <t>L</t>
  </si>
  <si>
    <t>M(05)</t>
  </si>
  <si>
    <t>M(04)</t>
  </si>
  <si>
    <t>L(03)</t>
  </si>
  <si>
    <t>L(02)</t>
  </si>
  <si>
    <t>L(01)</t>
  </si>
  <si>
    <t>M(08)</t>
  </si>
  <si>
    <t>M(06)</t>
  </si>
  <si>
    <t>L(04)</t>
  </si>
  <si>
    <t>H((09)</t>
  </si>
  <si>
    <t>M(03)</t>
  </si>
  <si>
    <t>H(05)</t>
  </si>
  <si>
    <t>Risk Accepted</t>
  </si>
  <si>
    <t>Risk Treatment Plan (refer no. &amp; tab)</t>
  </si>
  <si>
    <t>LIKELIHOOD</t>
  </si>
  <si>
    <t>Calculated</t>
  </si>
  <si>
    <t>Row</t>
  </si>
  <si>
    <t>Col</t>
  </si>
  <si>
    <t>VLOOKUP</t>
  </si>
  <si>
    <t>RC</t>
  </si>
  <si>
    <t>Risk Rating</t>
  </si>
  <si>
    <t>Note 2: If more lines are required copy rows above the solid black line and insert. Do not enter additional risks below solid black line</t>
  </si>
  <si>
    <t>Note 1: The default risk rating column colour is green. This will change once the risk assessment has been made</t>
  </si>
  <si>
    <t>Risk Status</t>
  </si>
  <si>
    <t>Under Treatment</t>
  </si>
  <si>
    <t>Under Review</t>
  </si>
  <si>
    <t>Treated</t>
  </si>
  <si>
    <t>Date of Assessment / Review :</t>
  </si>
  <si>
    <t>S</t>
  </si>
  <si>
    <t>R</t>
  </si>
  <si>
    <t>NS</t>
  </si>
  <si>
    <t>Satisfactory</t>
  </si>
  <si>
    <t>Unsatisfactory</t>
  </si>
  <si>
    <t>Not Set</t>
  </si>
  <si>
    <t>Comprehensive effective controls fully in place</t>
  </si>
  <si>
    <t>Reservations on the effectiveness of the controls</t>
  </si>
  <si>
    <t>Controls are either not in place or have no affect on managing risks</t>
  </si>
  <si>
    <t>Consequence Criteria Business</t>
  </si>
  <si>
    <t>Risk Treatment Plan</t>
  </si>
  <si>
    <t>Reservations</t>
  </si>
  <si>
    <t>Note: Risk plots are the numbers of risks in the cells in the matrix</t>
  </si>
  <si>
    <t>Risk Profile</t>
  </si>
  <si>
    <t>Critical</t>
  </si>
  <si>
    <t>Compliance/ statutory</t>
  </si>
  <si>
    <t>Legal/ commercial</t>
  </si>
  <si>
    <t>Political/ economic</t>
  </si>
  <si>
    <t>Financial/ funding</t>
  </si>
  <si>
    <t>Operational</t>
  </si>
  <si>
    <t>Service delivery</t>
  </si>
  <si>
    <t>Health &amp; Safety</t>
  </si>
  <si>
    <t>Human resources</t>
  </si>
  <si>
    <t>Stakeholders (clients/ suppliers)</t>
  </si>
  <si>
    <t>IT/ information management</t>
  </si>
  <si>
    <t>Security</t>
  </si>
  <si>
    <t>First aid treatment required</t>
  </si>
  <si>
    <t>Significant but reversible disability requiring hospitalisation</t>
  </si>
  <si>
    <t>Permanent disabling injury or disabling illness to one or more persons</t>
  </si>
  <si>
    <t>Series of fatalities or significant irreversible disability,  or significant irreversible effects to &gt;10 persons</t>
  </si>
  <si>
    <t>May only occur only in exceptional circumstances. This event is known to have occurred elsewhere – once every 5+ years</t>
  </si>
  <si>
    <t>Could occur at some time – once every 5 years</t>
  </si>
  <si>
    <t>Might occur at some time – once every 3 years</t>
  </si>
  <si>
    <t>Will probably occur - once during the year</t>
  </si>
  <si>
    <t>Is expected to occur in most circumstances - frequently during the year</t>
  </si>
  <si>
    <t>&gt; 90% - 100%</t>
  </si>
  <si>
    <t>Description</t>
  </si>
  <si>
    <t>E(20)</t>
  </si>
  <si>
    <t>E(25)</t>
  </si>
  <si>
    <t>E</t>
  </si>
  <si>
    <t>Extreme</t>
  </si>
  <si>
    <t>Critial</t>
  </si>
  <si>
    <t>Risk Category</t>
  </si>
  <si>
    <t>N</t>
  </si>
  <si>
    <t>Y</t>
  </si>
  <si>
    <t>Note: Optional</t>
  </si>
  <si>
    <t>Environmental</t>
  </si>
  <si>
    <t>Impact on programmes and lessons, loss of business, potential reputation impact</t>
  </si>
  <si>
    <t>Version No:</t>
  </si>
  <si>
    <t>Next Review Date:</t>
  </si>
  <si>
    <t>BUSINESS NAME:</t>
  </si>
  <si>
    <t>Animals</t>
  </si>
  <si>
    <t>Barnacles</t>
  </si>
  <si>
    <t>Shark attack</t>
  </si>
  <si>
    <t>Chemical</t>
  </si>
  <si>
    <t>Polluted water</t>
  </si>
  <si>
    <t>Coastline</t>
  </si>
  <si>
    <t>Rocks</t>
  </si>
  <si>
    <t>Floating objects</t>
  </si>
  <si>
    <t>Submerged obstacles</t>
  </si>
  <si>
    <t>People</t>
  </si>
  <si>
    <t>Lost person</t>
  </si>
  <si>
    <t>Intoxication</t>
  </si>
  <si>
    <t>Violence</t>
  </si>
  <si>
    <t>Seizure</t>
  </si>
  <si>
    <t>Lack of fitness or poor swimming ability</t>
  </si>
  <si>
    <t>Rash</t>
  </si>
  <si>
    <t>Harassment</t>
  </si>
  <si>
    <t>Depth of water</t>
  </si>
  <si>
    <t>Shallow holes</t>
  </si>
  <si>
    <t>Salt/Sand Spray</t>
  </si>
  <si>
    <t>Shore Break</t>
  </si>
  <si>
    <t>Sand bar</t>
  </si>
  <si>
    <t>Surf - Unsafe conditions</t>
  </si>
  <si>
    <t>Surf - Swell</t>
  </si>
  <si>
    <t>Rips and Undertow</t>
  </si>
  <si>
    <t>Water temperature</t>
  </si>
  <si>
    <t>Vehicle</t>
  </si>
  <si>
    <t>Mud/Sand</t>
  </si>
  <si>
    <t>Fog</t>
  </si>
  <si>
    <t>Weather</t>
  </si>
  <si>
    <t>Air temperature</t>
  </si>
  <si>
    <t>Excessive wind - board carrying</t>
  </si>
  <si>
    <t>Excessive wind - sand</t>
  </si>
  <si>
    <t>Lightning</t>
  </si>
  <si>
    <t>Sunburn</t>
  </si>
  <si>
    <t>Sun - Dehydration</t>
  </si>
  <si>
    <t>Risk / Hazard</t>
  </si>
  <si>
    <t>Ref #</t>
  </si>
  <si>
    <t>Category</t>
  </si>
  <si>
    <t>Risk Name &amp; Description</t>
  </si>
  <si>
    <t>Strong Winds - offshore/onshore</t>
  </si>
  <si>
    <t>Surf Board - Manual handling</t>
  </si>
  <si>
    <t>Surf Board - struck in face</t>
  </si>
  <si>
    <t>Surf Board - Run down by board</t>
  </si>
  <si>
    <t>Surf Board - Leg rope</t>
  </si>
  <si>
    <t>Conditions</t>
  </si>
  <si>
    <t>Vehicular</t>
  </si>
  <si>
    <t>Inability to adequately staff programmes and lessons with coaches</t>
  </si>
  <si>
    <t>Ref #: 3</t>
  </si>
  <si>
    <t>To reduce the potential Impact on programmes and lessons; a loss of business; and any potential reputation impacts resulting from the inability to adequately staff programs and lessons with fully qualified and trained coaches.</t>
  </si>
  <si>
    <t>Review existing staff retention policy and remuneration packages. Review staff training programs. Determine the extent of opportunities to gain coachig accreditations in the local area.  Develop draft change to staff rentention processes. Obtain approval for revised process.  Discuss opportunities to deliver accreditation courses with state branch and Surfing Australia.</t>
  </si>
  <si>
    <t>Time (approximately 10 working days), No additional financial resources required aside from potential changes to staff remuneration packages.</t>
  </si>
  <si>
    <t>Senior Management reporting to Surf School owners.</t>
  </si>
  <si>
    <t>One month from today's date.  Completed by [date - 30 days time]</t>
  </si>
  <si>
    <t>Monitor progress on risk treatment plan weekly as part of the existing management process</t>
  </si>
  <si>
    <t>Senior Manager - [Name]</t>
  </si>
  <si>
    <t>Surf School owners - [Name]</t>
  </si>
  <si>
    <t>#1</t>
  </si>
  <si>
    <t>First aid treatment required for minor marine bites or stings</t>
  </si>
  <si>
    <t>Significant but reversible injury caused by a marine bit or sting, often requiring hospitalisation</t>
  </si>
  <si>
    <t>Permanent disabling injury or disabling illness to one or more persons caused by a marine attack, bite or sting</t>
  </si>
  <si>
    <t>Single fatality and/or severe irreversible injury to one or more persons as a result or a marine attack, bit or sting</t>
  </si>
  <si>
    <t>Series of fatalities or significant irreversible disability,  or significant irreversible effects to &gt;10 persons from marine attacks, bites, or stings</t>
  </si>
  <si>
    <t>Minor loss of containment.  Potential chemical exposure.  No adverse effect on coaches’  or clients' health and safety.  No adverse effect on the workplace, other properties and premises.</t>
  </si>
  <si>
    <t>Minor loss of containment.  First aid treatment is required.  Small fire might result.</t>
  </si>
  <si>
    <t>Major loss of containment.  Medical treatment injury sometimes requiring hospitalisation.</t>
  </si>
  <si>
    <t>Total loss of containment.  Multiple medical treatment for injuries required.  Extensive damage to surf school premise or equipment.</t>
  </si>
  <si>
    <t>Death or multiple deaths.  Extensive damage to the surf school premise or equipment.  Adverse impact on surrounding environment.</t>
  </si>
  <si>
    <t>A weather event, the impact of which can be absorbed through business as usual activity</t>
  </si>
  <si>
    <t>A weather event that may directly result in a breach of operational compliance and safety.  Puts client's at risk of permanent disabling injury.</t>
  </si>
  <si>
    <t xml:space="preserve">A weather event, the consequences of which can be managed, but control efforts are required to minimise the risk to clients - potential relocation of lessons or programs. </t>
  </si>
  <si>
    <t>Single fatality and/or severe irreversible disability to one or more persons</t>
  </si>
  <si>
    <t>A weather event with the potential to cause a single fatality and/or severe irreversible disability to one or more persons</t>
  </si>
  <si>
    <t>A weather event with the potential to cause a series of fatalities or significant irreversible disability to &gt;10 persons</t>
  </si>
  <si>
    <t>Significant but reversible injury requiring hospitalisation</t>
  </si>
  <si>
    <t>First aid treatment required.  No lasting adverse affect on the coastline.</t>
  </si>
  <si>
    <t>Significant but reversible injury requiring hospitalisation. Minor adverse affects on the coastline.</t>
  </si>
  <si>
    <t>Permanent disabling injury or disabling illness to one or more persons.  Permanent adverse affects to the coastline.</t>
  </si>
  <si>
    <t>Single fatality and/or severe irreversible disability to one or more persons.  Major permanent adverse affects to the coastline</t>
  </si>
  <si>
    <t>Series of fatalities or significant irreversible disability,  or significant irreversible effects to &gt;10 persons.  Substantious and long-term adverse affects to the coastline.</t>
  </si>
  <si>
    <t>Conditions (Ocean)</t>
  </si>
  <si>
    <t>First aid treatment required resulting from a incident invovling a vehicle</t>
  </si>
  <si>
    <t>Heart attack</t>
  </si>
  <si>
    <t>Little or no environmental harm.  Little potential for fines or complaints.</t>
  </si>
  <si>
    <t>Minimal environmental harm.  Potential for complaints.  Fine unlikely.</t>
  </si>
  <si>
    <t>Moderate environmental impact.  Will cause complaints.  Possible fine.</t>
  </si>
  <si>
    <t>Numerous complaints received.  Potential for prosecution.  Loss of reputation</t>
  </si>
  <si>
    <t>Major environmental harm. e.g.  major pollution incident causing significant damage or potential to health or the environment.  Fines and prosecution highly likely</t>
  </si>
  <si>
    <t>Tides</t>
  </si>
  <si>
    <t>Collisions</t>
  </si>
  <si>
    <t>Poor Communication</t>
  </si>
  <si>
    <t>Pre-existing Illness, Allergy or Medical Condition</t>
  </si>
  <si>
    <t>Fatique</t>
  </si>
  <si>
    <t>Water Temperature</t>
  </si>
  <si>
    <t>Marine Bites &amp; Stings</t>
  </si>
  <si>
    <t>Shark Sighting</t>
  </si>
  <si>
    <t>owners</t>
  </si>
  <si>
    <t xml:space="preserve"> Inspect access to surf location prior to lesson. Avoid walking across rock areas in bare feet (if possible). Ensure first aid facilities are available. Warn customers of laceration hazards if reef walking is required</t>
  </si>
  <si>
    <t>Monitor surf conditions for bluebottles during VA. Check with lifeguards regarding bluebottle conditions before entering water. Wear wetsuits and rash-vests to protect skin from stings. Ensure access to first aid treatment is readily available to treat stings. Send person for first aid if minor sting. Cancel session immediately if multiple incidents of stings occur. Avoid walking across rock areas in bare feet (if possible).</t>
  </si>
  <si>
    <r>
      <rPr>
        <b/>
        <sz val="10"/>
        <rFont val="Arial"/>
        <family val="2"/>
      </rPr>
      <t>Marine Bites &amp; Stings</t>
    </r>
    <r>
      <rPr>
        <sz val="10"/>
        <rFont val="Arial"/>
      </rPr>
      <t xml:space="preserve">: including blue bottles &amp; sea urchins </t>
    </r>
  </si>
  <si>
    <t>Shark Attack</t>
  </si>
  <si>
    <t>Take immediate action in the event of shark sighting:  Implement water evacuation procedures. Account for all customers. Notify lifeguards. Cancel remainder of session</t>
  </si>
  <si>
    <t>Inspect surf conditions for pollution levels (particularly after heavy rain). Apply relevant first aid measures if illness occurs. Report to health authorities if obvious link between health complaints and pollution</t>
  </si>
  <si>
    <t>Floating Objects</t>
  </si>
  <si>
    <t>Submerged Obstacles</t>
  </si>
  <si>
    <t>Surfboard- Manual Handling</t>
  </si>
  <si>
    <t>Surfboard- Struck in Face</t>
  </si>
  <si>
    <t>Surfboard-Run Down by Board</t>
  </si>
  <si>
    <t>Surfboard- Legrope</t>
  </si>
  <si>
    <t xml:space="preserve">Inspect beach and surf zone prior to lesson for obvious hazards. Advise customers of whereabouts of possible submerged objects. Instructor to maintain close supervision of all participants.    </t>
  </si>
  <si>
    <t xml:space="preserve">Inspect surf zone prior to lesson for obvious hazards in water. Advise customers of whereabouts of possible submerged objects. Instructor to maintain close supervision of all participants.    </t>
  </si>
  <si>
    <t xml:space="preserve">Inspect surf zone prior to lesson for obvious hazards in water. Staff to remove objects if safe to do so.  Instructor to maintain close supervision of all participants. Initiate beach evacuation procedure in the event of major obstacle being identified in surf zone.  </t>
  </si>
  <si>
    <t>Limit number of surfboards carried by instructors and participants in dispatching and collecting equipment. Provide appropriate first aid response in the event of injury.  Match physical capability of individuals with tasks requiring manual handling. Use light weight soft boards only. Instruct all customers on safe carrying and lifting techniques for surfboards (particularly if long walk or windy conditions).</t>
  </si>
  <si>
    <t xml:space="preserve">Inspect and select surf zone for safest conditions prior to each lesson. Instruct safe board handling instructions. Consider modifying session time if weather conditions deteriorate. Provide appropriate first aid response in the event of injury. Use light weight soft boards only.  Consult weather and surf conditions forecast. Monitor board handling techniques  being used by customers. </t>
  </si>
  <si>
    <t>Being struck in face by recoiling board</t>
  </si>
  <si>
    <t xml:space="preserve">Establish fitness level and swimming competency of customers prior to lesson. Determine any significant health concerns through enrolment process, disclosure form and waiver. Ensure adequate first aid facilities are available. Cancel session in the event of major life threatening emergency to customer or instructor.  </t>
  </si>
  <si>
    <t xml:space="preserve">Establish fitness level and swimming competency of customers prior to lesson. Determine any significant health concerns through enrolment process, disclosure form and waiver. Ask all customers at the beginning of session: Can everyone swim?  Does anyone have a health condition which I need to be aware of? Ensure adequate first aid facilities are available. Cancel session in the event of major life threatening emergency to customer or instructor. Instructor to maintain close supervision of all participants throughout session for evidence of distress. </t>
  </si>
  <si>
    <t>Establish fitness level and swimming competency of customers prior to lesson. Determine any significant health concerns through enrolment process, disclosure form and waiver. Ask all customers at the beginning of session: Can everyone swim?  Does anyone have a health condition which I need to be aware of? Ensure adequate first aid facilities are available. Cancel session in the event of major life threatening emergency to customer or instructor. Instructor to maintain close supervision of all participants throughout session for evidence of distress.</t>
  </si>
  <si>
    <t>Ensure all customers wear a wetsuit or rash shirt. Store and offer Vaseline jelly to any customer already suffering from rash. Explain rash hazard to persons identified as incorrectly attired for surf lesson.</t>
  </si>
  <si>
    <t>Sexual harassment of staff or customer while in care of surf school</t>
  </si>
  <si>
    <t>Enforce SA Child Protection policy. No entering change rooms alone with customers. No inappropriate relationships with customers. Ensure adult (known to surf school), accompanies children to public toilets. Children to go to toilet in pairs or groups. When instructing on board handling and riding techniques, ensure touching of customer is explained in advance of physical contact. Monitor customers for inappropriate comments or touching.</t>
  </si>
  <si>
    <t>Inspect and select surf zone away from obvious holes or deep sections. Ensure rescue tube is on beach if non-patrolled locations.  Beginners to stay in waist deep water only.  Advise customers of whereabouts of possible deep sections. Advise customers of evasive action to take if caught in deep water. Instructor to maintain close supervision of all participants throughout session.</t>
  </si>
  <si>
    <t>Identify area with known relative flat surface (preferably sand) for lesson. Instruct customers safe water entering procedures including walk only. Advise customers of possible hazard from holes and care required when stepping from board.</t>
  </si>
  <si>
    <t>Ensure first aid kit is readily available for all lessons (carry first aid kit for non-patrolled beaches. Stock first aid kits with saline solutions for eye wash.</t>
  </si>
  <si>
    <t>Inspect visibility prior to lesson. Cancel lesson/s in the event of poor visibility.</t>
  </si>
  <si>
    <t>Hit by wave in unsafe surf conditions</t>
  </si>
  <si>
    <t xml:space="preserve">Sudden drop in air temperature affecting all surfers in lesson </t>
  </si>
  <si>
    <t>Excessive exposure to face, arms and other unprotected body parts by the sun.</t>
  </si>
  <si>
    <t>Substantial wind storm occurs during lesson.</t>
  </si>
  <si>
    <t xml:space="preserve">Lose of control of board and board hitting customers or staff. </t>
  </si>
  <si>
    <t xml:space="preserve">Consider modifying or cancelling session  if weather conditions deteriorate . Inspect and select surf zone for safest conditions prior to each lesson. Instruct safe board handling instructions. Provide appropriate first aid response in the event of injury. Use light weight soft boards only.  Consult weather and surf conditions forecast. Monitor board handling techniques  being used by customers. </t>
  </si>
  <si>
    <t>Consider modifying or cancelling session  if weather conditions deteriorate.  Advise customers of hazards of wind in eyes.</t>
  </si>
  <si>
    <t>Cancel lesson if there is lightning in the area and evacuate beach to indoor/undercover location.</t>
  </si>
  <si>
    <t xml:space="preserve">Provide sunscreen for all instructors and customers. Customers to wear appropriate wetsuits and rash vests. </t>
  </si>
  <si>
    <t>Encourage drinking of water before starting session on hot days. Provide free drinking water to all customers and staff. Consult weather forecast for extreme heat days. Monitor health conditions of customers.</t>
  </si>
  <si>
    <t>Consider modifying session if weather conditions deteriorate. Customers to wear appropriate wetsuits and rash vests.</t>
  </si>
  <si>
    <t xml:space="preserve">Rash on torso. </t>
  </si>
  <si>
    <t>Bare skin rubbing against board</t>
  </si>
  <si>
    <t>Lack of fitness or poor swimming ability.</t>
  </si>
  <si>
    <t>Lack of fitness and health combined with strenuous activity.</t>
  </si>
  <si>
    <t>Possible pre-exisiing health condition.</t>
  </si>
  <si>
    <t>Fatigue</t>
  </si>
  <si>
    <t>Localism, drugs and alcohol.</t>
  </si>
  <si>
    <t>Drugs and alcohol.</t>
  </si>
  <si>
    <t>Observe customers to enforce no customers under the influence of drug or alcohol.</t>
  </si>
  <si>
    <t>Customer doesn't stay with surfing group and between flaged surfing area.</t>
  </si>
  <si>
    <t xml:space="preserve">Ensure all customers wear easily identifiable rash shirts and stay within the flaged surf area.  Initiate emergency procedures and conduct a head count.  Commence search procedures immediately. Contact lifeguards and emergency services. Implement buddy system on rough days to ensure pairs monitor each other.  </t>
  </si>
  <si>
    <t>Unable to complete lesson. Customer could be a higher risk of drowning.</t>
  </si>
  <si>
    <t>Attach longer leg ropes on larger boards. Regularly check all equipment for damage. Instruct customers to check tension of leg ropes before surfacing and how to protect themselves against recoiling boards.</t>
  </si>
  <si>
    <t>Surfer running over the top of other surfers.</t>
  </si>
  <si>
    <t xml:space="preserve">Inability to adequately staff programmes and lessons with coaches  </t>
  </si>
  <si>
    <t>Hot weather and not drinking adequate fluids.</t>
  </si>
  <si>
    <t>Heavily polluted water possibly causing health problems for staff and clients including diarrhoea, vomiting and stinging eyes. Negative impact on lesson; poor feedback; substandard experience</t>
  </si>
  <si>
    <t xml:space="preserve">Clients suffer immediate and severe pain; possible life threatening injuries; Negative impact on lesson; poor feedback; substandard experience. </t>
  </si>
  <si>
    <t>Clients suffer minor lacerations. Negative impact on lesson; poor feedback; substandard experience</t>
  </si>
  <si>
    <t>Clients suffer immediate and sometimes severe pain; anaphylactic reaction; Negative impact on lesson; poor feedback; substandard experience</t>
  </si>
  <si>
    <t>Customer falls on rock and is injured. Negative impact on lesson; poor feedback; substandard experience.</t>
  </si>
  <si>
    <t>Injury sustained from striking log or other large piece of hazardous material floating into surf zone.Negative impact on lesson; poor feedback; substandard experience.</t>
  </si>
  <si>
    <t>Customer strikes large submerged object. Negative impact on lesson; poor feedback; substandard experience.</t>
  </si>
  <si>
    <t>Manual handling injury from carrying surfboard. Negative impact on lesson; poor feedback; substandard experience.</t>
  </si>
  <si>
    <t>Facial injury after being struck by board. Negative impact on lesson; poor feedback; substandard experience.</t>
  </si>
  <si>
    <t>Lacerations, brusing, concusion and damaged equipment. Negative impact on lesson; poor feedback; substandard experience.</t>
  </si>
  <si>
    <t>Facial injuries. Negative impact on lesson; poor feedback; substandard experience.</t>
  </si>
  <si>
    <t>Lost person during lesson, who is unaccounted for at the end of the lesson. Negative impact on lesson; poor feedback; substandard experience.</t>
  </si>
  <si>
    <t>Drowning resulted from intoxicated customer participating in surf school lesson. Negative impact on lesson; poor feedback; substandard experience.</t>
  </si>
  <si>
    <t>Instructor assaulted by other surfer without provocation. Negative impact on lesson; poor feedback; substandard experience.</t>
  </si>
  <si>
    <t>Customer suffers a seizure during lesson while in water. Negative impact on lesson; poor feedback; substandard experience.</t>
  </si>
  <si>
    <t>Customer suffers heart attack during lesson while in water. Negative impact on lesson; poor feedback; substandard experience.</t>
  </si>
  <si>
    <t>Negative impact on lesson; poor feedback; substandard experience.</t>
  </si>
  <si>
    <t>Drowning from getting into deep water after leg rope breaks. Negative impact on lesson; poor feedback; substandard experience.</t>
  </si>
  <si>
    <t>Sprained ankle in shallow hole while wading in water. Negative impact on lesson; poor feedback; substandard experience.</t>
  </si>
  <si>
    <t>Sore and bloodshot eyes after salt spray,  sun and wind. Negative impact on lesson; poor feedback; substandard experience.</t>
  </si>
  <si>
    <t>Loss of visibility from sea fog causing cancellation of lesson. Negative impact on lesson; poor feedback; substandard experience.</t>
  </si>
  <si>
    <t>Cold water temperature affecting some customers with hyperthermia. Negative impact on lesson; poor feedback; substandard experience.</t>
  </si>
  <si>
    <t>Dehydration. Negative impact on lesson; poor feedback; substandard experience.</t>
  </si>
  <si>
    <t>Sunburn and possible heat stroke. Negative impact on lesson; poor feedback; substandard experience.</t>
  </si>
  <si>
    <t>Customers and staff in danger of direct or indirectly hit by lightening. Negative impact on lesson.</t>
  </si>
  <si>
    <t>Sand in eyes of customers and staff. Negative impact on lesson; poor feedback; substandard experience.</t>
  </si>
  <si>
    <t>Drowning as a result of being caught in a rip or undertow. Negative impact on lesson; poor feedback; substandard experience. Reputation impact; Liability claims.</t>
  </si>
  <si>
    <t>Neck injury sustained from being dumped in shore break during lesson. Negative impact on lesson; poor feedback; substandard experience. Reputation impact; Liability claims.</t>
  </si>
  <si>
    <t>Drowning from customer being unable to swim after breaking leg rope. Negative impact on lesson; poor feedback; substandard experience. Reputation impact; Liability claims.</t>
  </si>
  <si>
    <t>Unable to complete lesson. Customer could be a higher risk of drowning. Negative impact on lesson; poor feedback; substandard experience. Reputation impact; Liability claims.</t>
  </si>
  <si>
    <t>Rising swell conditions creating dumping waves and stronger rip conditions (possibly exposing reef) resulting in possible spinal injuries. Negative impact on lesson; poor feedback; substandard experience. Reputation impact; Liability claims.</t>
  </si>
  <si>
    <t xml:space="preserve">Inspect and select surf zone away from obvious rips. Consider modifying session time to suit fitness of customer.  Ensure rescue tube is on beach if non-patrolled locations. Implement buddy system to ensure pairs monitor each other Instruct safe board handling instructions </t>
  </si>
  <si>
    <t>Inspect and select surf zone for safest conditions. Advise customers of correct board handling methods including holding board vertical to wave, do not nose dive board, catch broken waves only. Advise of entering waste deep water only. Advise customers they may be held under in some unforseen circumstance. Consult weather and surf conditions forecast.</t>
  </si>
  <si>
    <t>Neck and spinal injury resulting from falling from board and striking head on sand bar. Negative impact on lesson; poor feedback; substandard experience. Reputation impact; Liability claims.</t>
  </si>
  <si>
    <t xml:space="preserve">Inspect and select surf zone away from obvious sand bars likely to attract 'dumping' conditions. Ensure rescue tube is on beach if non-patrolled locations in case of spinal injuries. Advise customers of whereabouts of sand bars.  Advise customers of duck-diving and board handling techniques (i.e. No nose diving). Advise customers of falling 'flat' technique rather than diving when falling from board.    </t>
  </si>
  <si>
    <t>Inspect and select surf zone for appropriate surf entry conditions. Cancel lesson if unsafe. Instruct customers on safe entry points for entering water, timing of entry b/n sets, correct water exit techniques. Instruct customers to not ride waves into shore line.</t>
  </si>
  <si>
    <t>Inspect and select surf zone away from obvious rips. Consider modifying session time to suit fitness of customers. Ensure rescue tube is on beach if non-patrolled locations. Implement buddy system on rough days to ensure pairs monitor each other. Advise customers of whereabouts of rips.  Advise customers of evasive action to take if caught in rip. Explain 'buddy' system of paired monitoring. Advise of entering waste deep water only if beginner. Advise customers they may be held under in some unforseen circumstances.  Inspect fitness levels of participants. Instructor to maintain close supervision of all participant and monitor conditions.</t>
  </si>
  <si>
    <t>Lacerations from barnacles while walking barefoot onto rocks. Failure to identify banacles in the lesson area.</t>
  </si>
  <si>
    <r>
      <rPr>
        <b/>
        <sz val="10"/>
        <rFont val="Arial"/>
        <family val="2"/>
      </rPr>
      <t>Barnacle l</t>
    </r>
    <r>
      <rPr>
        <sz val="10"/>
        <rFont val="Arial"/>
      </rPr>
      <t>acerations</t>
    </r>
  </si>
  <si>
    <t xml:space="preserve">Failure to identify a heightened risks of sea urchins, blue bottles etc. during the Venue Analysis. </t>
  </si>
  <si>
    <t xml:space="preserve">Failure to identify a heightened risk during the Venue Analysis. </t>
  </si>
  <si>
    <t>Failure to identify a heightened risk during the Venue Analysis</t>
  </si>
  <si>
    <t>Heavy rain and spills. Failure to identify a heightened risk during the Venue Analysis</t>
  </si>
  <si>
    <t>Substantial wind storm occurs during lesson. Failure to identify a heightened risk during the Venue Analysis</t>
  </si>
  <si>
    <t>Lightning storm occurs in the middle of lesson. Failure to identify a heightened risk during the Venue Analysis.</t>
  </si>
  <si>
    <t>Inspect and select surf zone for safest conditions prior to each lesson. Consider modifying session time if weather conditions deteriorate. Provide appropriate first aid response in the event of injury. Use light weight soft boards only.  Consult weather and surf conditions forecast. Monitor board handling techniques being used by customers. Instruct all customers on safe carrying and board handling techniques for surfboards in water (i.e. Duck diving techniques, enter breaking waves parallel to break) * Beginners to not move beyond waist deep water.  Instruct customers on how to check tension in leg rope before surfacing. Instruct customers to maintain 'situational awareness' of people around them at all times. Keep other surfers with hard boards out of the designated surf lesson area.</t>
  </si>
  <si>
    <t>Inspect surf conditions prior to each session. Consult weather and surf conditions forecast. Monitor board handling techniques being used by customers.  Instruct customers to maintain 'situational awareness' of people around them at all times. Keep other surfers with hard boards out of the designated surf lesson area.</t>
  </si>
  <si>
    <t>Initiate emergency procedures to protect self and people in your care. Contact emergency services and lifeguards on duty. Keep customers within group. Walk to surf location together. Keep other surfers with hard boards out of the designated surf lesson area.</t>
  </si>
  <si>
    <t xml:space="preserve">Polluted Water </t>
  </si>
  <si>
    <t>Power boats &amp; other water craft</t>
  </si>
  <si>
    <t>Not adhering to boating rules in the river and not having effective control over the group.</t>
  </si>
  <si>
    <t>Inadequate board handling instruction. Poor weather and surf conditions.</t>
  </si>
  <si>
    <t xml:space="preserve">Negative impact on lesson; poor feedback; substandard experience </t>
  </si>
  <si>
    <r>
      <rPr>
        <sz val="12"/>
        <rFont val="Arial"/>
        <family val="2"/>
      </rPr>
      <t xml:space="preserve">Inability to adequately staff programmes and lessons with coaches </t>
    </r>
    <r>
      <rPr>
        <b/>
        <sz val="10"/>
        <rFont val="Arial"/>
        <family val="2"/>
      </rPr>
      <t xml:space="preserve"> </t>
    </r>
  </si>
  <si>
    <t>Failure to identify a heightened risk during the Venue Analysis. Inadequate board handling instruction. Poor weather and surf conditions.</t>
  </si>
  <si>
    <t>Failure to identify bad weather conditions during the Venue Analysis</t>
  </si>
  <si>
    <t>Surfer's Myelopathy</t>
  </si>
  <si>
    <t>Loss of staff, uncompetitive remuneration, not enough work avalable all year. Lack of qualified coaches in the local area.</t>
  </si>
  <si>
    <t>Loss of blood flow to the spinal cord is believed to be caused by the hyperextension of the back while laying on the surfboard for an extended period of time. Mostly effects novice surfers.</t>
  </si>
  <si>
    <t>Surfers begin to feel a back pain that is followed by decrease sensation and gradual impaired mobility in the legs. Some patients have been permanently paralyzed while others have fully recovered.</t>
  </si>
  <si>
    <t>Limit the amount of time surfers hypertensing their backs while lying on surfboard. Notice signs of pain and discomfort in surfers backs. Seek immediate medical attention if surfers experience pain or weakness.</t>
  </si>
  <si>
    <t>Paddleboarders get injured by collisions. Lacerations, brusing, concusion and damaged equipment. Negative impact on lesson; poor feedback; substandard experience. Permit at risk.</t>
  </si>
  <si>
    <t>Explain emergency recall and assistance signals.
Explain river boating rules and emphasise the importance of strictly adhering to these rules. 
Explain river and beach hazards.
Set out boundaries of lesson and establish land marks.
Maintain a tight group of paddleboards and stick close to the right hand side when paddling out the river. 
Ensure all paddleboarders wear easily identifiable rash vests and instructor is easily identifiable with a different rash vest and whistle. 
Enter the water on knees and head directly to bridge area, clear of boat traffic before attempting to stand up. 
Ensure all participants are comfortable standing before continuing up the river on the right hand side. 
Ensure surfers stay in a tight controlled group at all times paddling up the river on the right hand side. 
Explain and ensure that class stays out of the way of all other recreation river users eg. Fishing, sailing, boating. 
Explain that we exit the mouth of river on our knees to minimise falling. Explain and demonstrate inherent risks and dismount procedure. Explain how to wipe out safely and cover up.</t>
  </si>
  <si>
    <t>Coastrider Surf Academy  -Clifton Beach, Park Beach, RedBill Beach, Sisters Beach, EagleHawk, Roaring Beach, Coles Beach, West Beach, Sulphur Creek, West Beach, South Burnie, Somerset, Ulverstone,Cloudy Bay, The Neck,7 Mile Beach, Cremorne, Park Beach.</t>
  </si>
  <si>
    <t>Head Coach</t>
  </si>
  <si>
    <t>Owner</t>
  </si>
  <si>
    <t>treated</t>
  </si>
  <si>
    <t>Ongoing Staff training. Encourage more local surfers to get qualified. Higher remuneration.</t>
  </si>
  <si>
    <t>Nov 1, 2017</t>
  </si>
  <si>
    <t>Nov 1, 2018</t>
  </si>
  <si>
    <t>Take immediate action in the event of shark sighting:  Calmly implement water evacuation procedures. Account for all customers. Notify lifeguards. Cancel remainder of lesson. Follow shark Mitigation guidelines from Surfing Aus</t>
  </si>
  <si>
    <t>Nov 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</si>
</sst>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5" x14ac:knownFonts="1">
    <font>
      <sz val="10"/>
      <name val="Arial"/>
    </font>
    <font>
      <sz val="8"/>
      <name val="Arial"/>
      <family val="2"/>
    </font>
    <font>
      <b/>
      <sz val="8"/>
      <name val="Arial"/>
      <family val="2"/>
    </font>
    <font>
      <b/>
      <sz val="12"/>
      <name val="Arial"/>
      <family val="2"/>
    </font>
    <font>
      <sz val="8"/>
      <color indexed="9"/>
      <name val="Arial"/>
      <family val="2"/>
    </font>
    <font>
      <b/>
      <sz val="8"/>
      <color indexed="9"/>
      <name val="Arial"/>
      <family val="2"/>
    </font>
    <font>
      <b/>
      <sz val="10"/>
      <name val="Arial"/>
      <family val="2"/>
    </font>
    <font>
      <sz val="10"/>
      <name val="Arial"/>
      <family val="2"/>
    </font>
    <font>
      <b/>
      <i/>
      <sz val="10"/>
      <name val="Arial"/>
      <family val="2"/>
    </font>
    <font>
      <u/>
      <sz val="10"/>
      <name val="Arial"/>
      <family val="2"/>
    </font>
    <font>
      <b/>
      <sz val="11"/>
      <name val="Arial"/>
      <family val="2"/>
    </font>
    <font>
      <b/>
      <sz val="10"/>
      <color indexed="8"/>
      <name val="Arial"/>
      <family val="2"/>
    </font>
    <font>
      <b/>
      <sz val="10"/>
      <name val="Trebuchet MS"/>
      <family val="2"/>
    </font>
    <font>
      <sz val="11"/>
      <name val="Arial"/>
      <family val="2"/>
    </font>
    <font>
      <b/>
      <sz val="14"/>
      <name val="Arial"/>
      <family val="2"/>
    </font>
    <font>
      <sz val="12"/>
      <name val="Arial"/>
      <family val="2"/>
    </font>
    <font>
      <sz val="12"/>
      <name val="Arial"/>
      <family val="2"/>
    </font>
    <font>
      <sz val="14"/>
      <name val="Arial"/>
      <family val="2"/>
    </font>
    <font>
      <sz val="10"/>
      <color rgb="FF000000"/>
      <name val="Arial"/>
      <family val="2"/>
    </font>
    <font>
      <sz val="12"/>
      <color rgb="FF000000"/>
      <name val="Arial"/>
      <family val="2"/>
    </font>
    <font>
      <b/>
      <sz val="14"/>
      <color rgb="FF000000"/>
      <name val="Arial"/>
      <family val="2"/>
    </font>
    <font>
      <sz val="12"/>
      <name val="Trebuchet MS"/>
      <family val="2"/>
    </font>
    <font>
      <sz val="12"/>
      <color rgb="FFFF0000"/>
      <name val="Arial"/>
      <family val="2"/>
    </font>
    <font>
      <b/>
      <sz val="12"/>
      <color rgb="FFFF0000"/>
      <name val="Arial"/>
      <family val="2"/>
    </font>
    <font>
      <i/>
      <sz val="11"/>
      <color rgb="FF7F7F7F"/>
      <name val="Calibri"/>
      <family val="2"/>
      <scheme val="minor"/>
    </font>
    <font>
      <sz val="10"/>
      <color rgb="FFFF0000"/>
      <name val="Arial"/>
      <family val="2"/>
    </font>
    <font>
      <sz val="16"/>
      <name val="Arial"/>
      <family val="2"/>
    </font>
    <font>
      <b/>
      <sz val="12"/>
      <color theme="1"/>
      <name val="Arial"/>
      <family val="2"/>
    </font>
    <font>
      <b/>
      <sz val="16"/>
      <name val="Arial"/>
      <family val="2"/>
    </font>
    <font>
      <sz val="11"/>
      <color rgb="FFC00000"/>
      <name val="Arial"/>
      <family val="2"/>
    </font>
    <font>
      <u/>
      <sz val="11"/>
      <color theme="9" tint="-0.249977111117893"/>
      <name val="Arial"/>
      <family val="2"/>
    </font>
    <font>
      <u/>
      <sz val="11"/>
      <color rgb="FFFFC000"/>
      <name val="Arial"/>
      <family val="2"/>
    </font>
    <font>
      <u/>
      <sz val="12"/>
      <name val="Arial"/>
      <family val="2"/>
    </font>
    <font>
      <u/>
      <sz val="10"/>
      <color theme="10"/>
      <name val="Arial"/>
    </font>
    <font>
      <u/>
      <sz val="10"/>
      <color theme="11"/>
      <name val="Arial"/>
    </font>
  </fonts>
  <fills count="13">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theme="2"/>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diagonal/>
    </border>
    <border>
      <left style="thin">
        <color auto="1"/>
      </left>
      <right/>
      <top/>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right/>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medium">
        <color auto="1"/>
      </right>
      <top/>
      <bottom/>
      <diagonal/>
    </border>
    <border>
      <left/>
      <right/>
      <top style="medium">
        <color auto="1"/>
      </top>
      <bottom/>
      <diagonal/>
    </border>
    <border>
      <left style="thin">
        <color auto="1"/>
      </left>
      <right/>
      <top style="thin">
        <color auto="1"/>
      </top>
      <bottom/>
      <diagonal/>
    </border>
    <border>
      <left style="hair">
        <color auto="1"/>
      </left>
      <right/>
      <top/>
      <bottom/>
      <diagonal/>
    </border>
  </borders>
  <cellStyleXfs count="146">
    <xf numFmtId="0" fontId="0" fillId="0" borderId="0"/>
    <xf numFmtId="0" fontId="2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55">
    <xf numFmtId="0" fontId="0" fillId="0" borderId="0" xfId="0"/>
    <xf numFmtId="0" fontId="1" fillId="0" borderId="0" xfId="0" applyFont="1"/>
    <xf numFmtId="0" fontId="2" fillId="0" borderId="0" xfId="0" applyFont="1"/>
    <xf numFmtId="0" fontId="1" fillId="0" borderId="0" xfId="0" applyFont="1" applyAlignment="1">
      <alignment vertical="top"/>
    </xf>
    <xf numFmtId="0" fontId="3" fillId="0" borderId="0" xfId="0" applyFont="1" applyAlignment="1">
      <alignment vertical="top"/>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Alignment="1">
      <alignment vertical="top"/>
    </xf>
    <xf numFmtId="0" fontId="7" fillId="0" borderId="0" xfId="0" applyFont="1" applyFill="1" applyAlignment="1">
      <alignment vertical="top"/>
    </xf>
    <xf numFmtId="0" fontId="0" fillId="0" borderId="0" xfId="0" applyBorder="1"/>
    <xf numFmtId="0" fontId="0" fillId="0" borderId="0" xfId="0" applyBorder="1" applyAlignment="1"/>
    <xf numFmtId="0" fontId="0" fillId="0" borderId="1" xfId="0" applyBorder="1"/>
    <xf numFmtId="0" fontId="0" fillId="0" borderId="0" xfId="0"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6" xfId="0" applyBorder="1"/>
    <xf numFmtId="0" fontId="0" fillId="0" borderId="6" xfId="0" applyBorder="1" applyAlignment="1"/>
    <xf numFmtId="0" fontId="8" fillId="0" borderId="0" xfId="0" applyFont="1"/>
    <xf numFmtId="0" fontId="10" fillId="0" borderId="0" xfId="0" applyFont="1" applyBorder="1" applyAlignment="1">
      <alignment horizontal="center" wrapText="1"/>
    </xf>
    <xf numFmtId="0" fontId="10" fillId="0" borderId="1" xfId="0" applyFont="1" applyBorder="1" applyAlignment="1">
      <alignment horizontal="center"/>
    </xf>
    <xf numFmtId="0" fontId="6" fillId="4" borderId="1" xfId="0" applyFont="1" applyFill="1" applyBorder="1" applyAlignment="1">
      <alignment horizontal="center" wrapText="1"/>
    </xf>
    <xf numFmtId="0" fontId="6" fillId="2" borderId="1" xfId="0" applyFont="1" applyFill="1" applyBorder="1" applyAlignment="1">
      <alignment horizontal="center" wrapText="1"/>
    </xf>
    <xf numFmtId="0" fontId="6" fillId="3" borderId="1" xfId="0" applyFont="1" applyFill="1" applyBorder="1" applyAlignment="1">
      <alignment horizontal="center" wrapText="1"/>
    </xf>
    <xf numFmtId="0" fontId="6" fillId="5" borderId="1" xfId="0" applyFont="1" applyFill="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left" wrapText="1"/>
    </xf>
    <xf numFmtId="0" fontId="11" fillId="0" borderId="0" xfId="0" applyFont="1" applyFill="1" applyBorder="1" applyAlignment="1"/>
    <xf numFmtId="0" fontId="13" fillId="0" borderId="0" xfId="0" applyFont="1"/>
    <xf numFmtId="0" fontId="13" fillId="3" borderId="1" xfId="0" applyFont="1" applyFill="1" applyBorder="1"/>
    <xf numFmtId="0" fontId="13" fillId="2" borderId="1" xfId="0" applyFont="1" applyFill="1" applyBorder="1"/>
    <xf numFmtId="0" fontId="13" fillId="4" borderId="1" xfId="0" applyFont="1" applyFill="1" applyBorder="1"/>
    <xf numFmtId="0" fontId="6" fillId="0" borderId="0" xfId="0" applyFont="1"/>
    <xf numFmtId="0" fontId="12" fillId="0" borderId="0" xfId="0" applyFont="1" applyBorder="1" applyAlignment="1">
      <alignment horizontal="center" wrapText="1"/>
    </xf>
    <xf numFmtId="0" fontId="13" fillId="0" borderId="0" xfId="0" applyFont="1" applyBorder="1" applyAlignment="1">
      <alignment horizont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6" borderId="7" xfId="0" applyFont="1" applyFill="1" applyBorder="1" applyAlignment="1">
      <alignment horizontal="center" vertical="center"/>
    </xf>
    <xf numFmtId="0" fontId="1" fillId="0" borderId="0" xfId="0" applyFont="1" applyBorder="1"/>
    <xf numFmtId="0" fontId="10" fillId="0" borderId="0" xfId="0" applyFont="1" applyBorder="1" applyAlignment="1">
      <alignment horizontal="center"/>
    </xf>
    <xf numFmtId="0" fontId="14" fillId="0" borderId="0" xfId="0" applyFont="1" applyBorder="1" applyAlignment="1">
      <alignment horizontal="center"/>
    </xf>
    <xf numFmtId="0" fontId="14" fillId="7" borderId="1" xfId="0" applyFont="1" applyFill="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0" fillId="5" borderId="1" xfId="0" applyFill="1" applyBorder="1"/>
    <xf numFmtId="0" fontId="14" fillId="0" borderId="0" xfId="0" applyFont="1" applyFill="1" applyBorder="1" applyAlignment="1">
      <alignment horizontal="center"/>
    </xf>
    <xf numFmtId="0" fontId="0" fillId="0" borderId="0" xfId="0" applyFill="1" applyBorder="1" applyAlignment="1">
      <alignment horizontal="center"/>
    </xf>
    <xf numFmtId="0" fontId="15" fillId="0" borderId="1" xfId="0" applyFont="1" applyBorder="1" applyAlignment="1">
      <alignment horizont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7" fillId="0" borderId="0" xfId="0" applyFont="1"/>
    <xf numFmtId="0" fontId="7" fillId="0" borderId="0" xfId="0" applyFont="1" applyBorder="1"/>
    <xf numFmtId="0" fontId="13" fillId="0" borderId="1" xfId="0" applyFont="1" applyBorder="1" applyAlignment="1">
      <alignment horizontal="center" vertical="center" wrapText="1"/>
    </xf>
    <xf numFmtId="0" fontId="0" fillId="0" borderId="0" xfId="0" applyBorder="1" applyAlignment="1">
      <alignment vertical="top"/>
    </xf>
    <xf numFmtId="0" fontId="10" fillId="0" borderId="8" xfId="0" applyFont="1" applyBorder="1" applyAlignment="1">
      <alignment horizontal="center" textRotation="90"/>
    </xf>
    <xf numFmtId="0" fontId="0" fillId="0" borderId="8" xfId="0" applyBorder="1" applyAlignment="1"/>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Alignment="1">
      <alignment horizontal="center" vertical="center" wrapText="1"/>
    </xf>
    <xf numFmtId="0" fontId="6" fillId="0" borderId="0" xfId="0" applyFont="1" applyBorder="1"/>
    <xf numFmtId="0" fontId="10" fillId="0" borderId="9" xfId="0" applyFont="1" applyBorder="1" applyAlignment="1">
      <alignment horizontal="center"/>
    </xf>
    <xf numFmtId="0" fontId="6" fillId="0" borderId="1" xfId="0" applyFont="1" applyFill="1" applyBorder="1" applyAlignment="1">
      <alignment horizontal="center" wrapText="1"/>
    </xf>
    <xf numFmtId="0" fontId="10" fillId="0" borderId="1" xfId="0" applyFont="1" applyBorder="1" applyAlignment="1">
      <alignment horizontal="center" vertical="center"/>
    </xf>
    <xf numFmtId="15" fontId="7" fillId="0" borderId="10"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7" fillId="0" borderId="17" xfId="0" applyFont="1" applyFill="1" applyBorder="1" applyAlignment="1">
      <alignment vertical="center" wrapText="1"/>
    </xf>
    <xf numFmtId="15"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1" fillId="0" borderId="1" xfId="0" applyFont="1" applyBorder="1" applyAlignment="1">
      <alignment horizontal="center" wrapText="1"/>
    </xf>
    <xf numFmtId="0" fontId="6" fillId="9"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41" fontId="2" fillId="4" borderId="1" xfId="0" applyNumberFormat="1" applyFont="1" applyFill="1" applyBorder="1" applyAlignment="1">
      <alignment horizontal="left" vertical="center" wrapText="1"/>
    </xf>
    <xf numFmtId="41" fontId="2" fillId="10" borderId="1" xfId="0" applyNumberFormat="1" applyFont="1" applyFill="1" applyBorder="1" applyAlignment="1">
      <alignment horizontal="left" vertical="center" wrapText="1"/>
    </xf>
    <xf numFmtId="41" fontId="2" fillId="3" borderId="1" xfId="0" applyNumberFormat="1" applyFont="1" applyFill="1" applyBorder="1" applyAlignment="1">
      <alignment horizontal="left" vertical="center" wrapText="1"/>
    </xf>
    <xf numFmtId="41" fontId="2" fillId="5" borderId="1" xfId="0" applyNumberFormat="1" applyFont="1" applyFill="1" applyBorder="1" applyAlignment="1">
      <alignment horizontal="left" vertical="center" wrapText="1"/>
    </xf>
    <xf numFmtId="0" fontId="0" fillId="0" borderId="0" xfId="0" applyAlignment="1">
      <alignment horizontal="right" vertical="top"/>
    </xf>
    <xf numFmtId="0" fontId="1" fillId="0" borderId="0" xfId="0" applyFont="1" applyBorder="1" applyAlignment="1">
      <alignment vertical="top"/>
    </xf>
    <xf numFmtId="0" fontId="6" fillId="0" borderId="0" xfId="0" applyFont="1" applyFill="1" applyBorder="1" applyAlignment="1">
      <alignment horizontal="center" vertical="center" wrapText="1"/>
    </xf>
    <xf numFmtId="0" fontId="7" fillId="0" borderId="28" xfId="0" applyFont="1" applyFill="1" applyBorder="1" applyAlignment="1">
      <alignment vertical="center" wrapText="1"/>
    </xf>
    <xf numFmtId="15" fontId="7" fillId="0" borderId="28"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15" fontId="7" fillId="0" borderId="31" xfId="0" applyNumberFormat="1" applyFont="1" applyFill="1" applyBorder="1" applyAlignment="1">
      <alignment horizontal="center" vertical="center" wrapText="1"/>
    </xf>
    <xf numFmtId="0" fontId="14" fillId="7" borderId="1" xfId="0" applyFont="1" applyFill="1" applyBorder="1" applyAlignment="1">
      <alignment horizontal="center"/>
    </xf>
    <xf numFmtId="0" fontId="3" fillId="8" borderId="1" xfId="0" applyFont="1" applyFill="1" applyBorder="1" applyAlignment="1">
      <alignment horizontal="center" wrapText="1"/>
    </xf>
    <xf numFmtId="0" fontId="3" fillId="8" borderId="1" xfId="0" applyFont="1" applyFill="1" applyBorder="1" applyAlignment="1">
      <alignment horizontal="center" vertical="center" wrapText="1"/>
    </xf>
    <xf numFmtId="0" fontId="3" fillId="0" borderId="1" xfId="0" applyFont="1" applyBorder="1" applyAlignment="1">
      <alignment horizontal="center" wrapText="1"/>
    </xf>
    <xf numFmtId="0" fontId="14" fillId="7" borderId="1" xfId="0" applyFont="1" applyFill="1" applyBorder="1" applyAlignment="1">
      <alignment horizontal="center" vertical="center" wrapText="1"/>
    </xf>
    <xf numFmtId="0" fontId="3" fillId="7" borderId="1" xfId="0" applyFont="1" applyFill="1" applyBorder="1" applyAlignment="1">
      <alignment horizontal="center" wrapText="1"/>
    </xf>
    <xf numFmtId="0" fontId="14" fillId="0" borderId="1" xfId="0" applyFont="1" applyBorder="1" applyAlignment="1">
      <alignment horizontal="center" vertical="center"/>
    </xf>
    <xf numFmtId="0" fontId="12" fillId="7" borderId="1" xfId="0" applyFont="1" applyFill="1" applyBorder="1" applyAlignment="1">
      <alignment horizontal="center" wrapText="1"/>
    </xf>
    <xf numFmtId="0" fontId="15" fillId="0" borderId="1" xfId="0" applyFont="1" applyBorder="1" applyAlignment="1">
      <alignment horizontal="center" vertical="center" wrapText="1"/>
    </xf>
    <xf numFmtId="0" fontId="18" fillId="0" borderId="0" xfId="0" applyFont="1"/>
    <xf numFmtId="0" fontId="19" fillId="0" borderId="1" xfId="0" applyFont="1" applyBorder="1"/>
    <xf numFmtId="0" fontId="15"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wrapText="1"/>
    </xf>
    <xf numFmtId="0" fontId="7" fillId="0" borderId="0" xfId="0" applyFont="1" applyFill="1" applyBorder="1" applyAlignment="1"/>
    <xf numFmtId="0" fontId="7"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5" fillId="0" borderId="0" xfId="0" applyFont="1" applyFill="1" applyBorder="1" applyAlignment="1">
      <alignment horizontal="center" wrapText="1"/>
    </xf>
    <xf numFmtId="0" fontId="19" fillId="0" borderId="1" xfId="0" applyFont="1" applyBorder="1" applyAlignment="1">
      <alignment wrapText="1"/>
    </xf>
    <xf numFmtId="0" fontId="15" fillId="8" borderId="1" xfId="0" applyFont="1" applyFill="1" applyBorder="1" applyAlignment="1">
      <alignment horizontal="center" wrapText="1"/>
    </xf>
    <xf numFmtId="0" fontId="21" fillId="8" borderId="1" xfId="0" applyFont="1" applyFill="1" applyBorder="1" applyAlignment="1">
      <alignment horizontal="center" wrapText="1"/>
    </xf>
    <xf numFmtId="0" fontId="15" fillId="0" borderId="0" xfId="0" applyFont="1"/>
    <xf numFmtId="0" fontId="0" fillId="0" borderId="0" xfId="0" applyAlignment="1"/>
    <xf numFmtId="0" fontId="0" fillId="0" borderId="0" xfId="0" applyBorder="1" applyAlignment="1"/>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15" fontId="23" fillId="0" borderId="0" xfId="0" applyNumberFormat="1" applyFont="1" applyBorder="1" applyAlignment="1">
      <alignment horizontal="left" vertical="top"/>
    </xf>
    <xf numFmtId="0" fontId="7" fillId="0" borderId="0" xfId="0" applyFont="1" applyAlignment="1">
      <alignment horizontal="right" vertical="top"/>
    </xf>
    <xf numFmtId="0" fontId="25" fillId="0" borderId="0" xfId="0" applyFont="1" applyAlignment="1">
      <alignment vertical="top"/>
    </xf>
    <xf numFmtId="0" fontId="27" fillId="12" borderId="0" xfId="0" applyFont="1" applyFill="1" applyAlignment="1">
      <alignment horizontal="left" wrapText="1"/>
    </xf>
    <xf numFmtId="0" fontId="27" fillId="0" borderId="1" xfId="0" applyFont="1" applyBorder="1" applyAlignment="1">
      <alignment horizontal="left" wrapText="1"/>
    </xf>
    <xf numFmtId="0" fontId="24" fillId="0" borderId="1" xfId="1" applyBorder="1" applyAlignment="1">
      <alignment horizontal="left" wrapText="1"/>
    </xf>
    <xf numFmtId="0" fontId="29" fillId="0" borderId="1" xfId="0" applyFont="1" applyBorder="1" applyAlignment="1">
      <alignment horizontal="center" vertical="center"/>
    </xf>
    <xf numFmtId="0" fontId="29" fillId="0" borderId="1" xfId="0" applyFont="1" applyBorder="1" applyAlignment="1">
      <alignment vertical="center"/>
    </xf>
    <xf numFmtId="0" fontId="30" fillId="0" borderId="1" xfId="0" applyFont="1" applyBorder="1" applyAlignment="1">
      <alignment horizontal="center" vertical="center"/>
    </xf>
    <xf numFmtId="0" fontId="0" fillId="0" borderId="0" xfId="0" applyBorder="1" applyAlignment="1">
      <alignment horizontal="center" vertical="center" wrapText="1"/>
    </xf>
    <xf numFmtId="0" fontId="31" fillId="0" borderId="1" xfId="0" applyFont="1" applyBorder="1" applyAlignment="1">
      <alignment horizontal="center" vertical="center"/>
    </xf>
    <xf numFmtId="17" fontId="7" fillId="0" borderId="1" xfId="0" applyNumberFormat="1" applyFont="1" applyBorder="1"/>
    <xf numFmtId="0" fontId="18" fillId="0" borderId="17" xfId="0" applyFont="1" applyBorder="1" applyAlignment="1">
      <alignment wrapText="1"/>
    </xf>
    <xf numFmtId="0" fontId="18" fillId="0" borderId="17" xfId="0" applyFont="1" applyBorder="1" applyAlignment="1">
      <alignment horizontal="left" wrapText="1"/>
    </xf>
    <xf numFmtId="0" fontId="0" fillId="0" borderId="0" xfId="0" applyFont="1" applyAlignment="1">
      <alignment vertical="top"/>
    </xf>
    <xf numFmtId="14" fontId="25" fillId="0" borderId="0" xfId="0" applyNumberFormat="1" applyFont="1" applyAlignment="1">
      <alignment vertical="top"/>
    </xf>
    <xf numFmtId="0" fontId="0" fillId="0" borderId="17" xfId="0" applyFont="1" applyFill="1" applyBorder="1" applyAlignment="1">
      <alignment vertical="center" wrapText="1"/>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Font="1" applyAlignment="1">
      <alignment horizontal="left" vertical="center"/>
    </xf>
    <xf numFmtId="0" fontId="6" fillId="0" borderId="17" xfId="0" applyFont="1" applyFill="1" applyBorder="1" applyAlignment="1">
      <alignment vertical="center" wrapText="1"/>
    </xf>
    <xf numFmtId="0" fontId="0" fillId="0" borderId="1" xfId="0" applyFont="1" applyBorder="1" applyAlignment="1" applyProtection="1">
      <alignment vertical="center" wrapText="1"/>
      <protection locked="0"/>
    </xf>
    <xf numFmtId="0" fontId="0" fillId="11" borderId="1" xfId="0" applyFont="1" applyFill="1" applyBorder="1" applyAlignment="1">
      <alignment horizontal="left" wrapText="1"/>
    </xf>
    <xf numFmtId="0" fontId="0" fillId="0"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0" fontId="0" fillId="0" borderId="0" xfId="0" applyFont="1" applyAlignment="1">
      <alignment vertical="center"/>
    </xf>
    <xf numFmtId="0" fontId="6" fillId="11" borderId="1" xfId="0" applyFont="1" applyFill="1" applyBorder="1" applyAlignment="1">
      <alignment horizontal="left" vertical="center" wrapText="1"/>
    </xf>
    <xf numFmtId="0" fontId="0" fillId="0" borderId="17" xfId="0" applyBorder="1" applyAlignment="1" applyProtection="1">
      <alignment vertical="center" wrapText="1"/>
      <protection locked="0"/>
    </xf>
    <xf numFmtId="0" fontId="6" fillId="0" borderId="1" xfId="0" applyFont="1" applyBorder="1" applyAlignment="1">
      <alignment horizontal="left" vertical="center" wrapText="1"/>
    </xf>
    <xf numFmtId="0" fontId="15" fillId="11" borderId="1" xfId="0" applyFont="1" applyFill="1" applyBorder="1" applyAlignment="1">
      <alignment horizontal="left" wrapText="1"/>
    </xf>
    <xf numFmtId="0" fontId="6" fillId="0" borderId="0" xfId="0" applyFont="1" applyAlignment="1">
      <alignment horizontal="center" vertical="top"/>
    </xf>
    <xf numFmtId="0" fontId="7" fillId="0" borderId="1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 fillId="0" borderId="0" xfId="0" applyFont="1" applyAlignment="1">
      <alignment horizontal="center" vertical="top"/>
    </xf>
    <xf numFmtId="0" fontId="6" fillId="0" borderId="0" xfId="0" quotePrefix="1" applyFont="1" applyAlignment="1">
      <alignment horizontal="center" vertical="top"/>
    </xf>
    <xf numFmtId="0" fontId="0" fillId="0" borderId="17" xfId="0" applyFont="1" applyFill="1" applyBorder="1" applyAlignment="1">
      <alignment horizontal="center" vertical="center" wrapText="1"/>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xf numFmtId="0" fontId="3" fillId="0" borderId="0" xfId="0" applyFont="1" applyAlignment="1">
      <alignment horizontal="center" vertical="top"/>
    </xf>
    <xf numFmtId="14" fontId="3" fillId="0" borderId="0" xfId="0" applyNumberFormat="1" applyFont="1" applyAlignment="1">
      <alignment horizontal="right" vertical="top"/>
    </xf>
    <xf numFmtId="0" fontId="3" fillId="0" borderId="0" xfId="0" applyFont="1" applyAlignment="1">
      <alignment horizontal="right" vertical="top"/>
    </xf>
    <xf numFmtId="0" fontId="22" fillId="0" borderId="0" xfId="0" applyFont="1" applyAlignment="1">
      <alignment horizontal="left" vertical="top"/>
    </xf>
    <xf numFmtId="0" fontId="14" fillId="7" borderId="1" xfId="0" applyFont="1" applyFill="1" applyBorder="1" applyAlignment="1">
      <alignment horizontal="center"/>
    </xf>
    <xf numFmtId="0" fontId="0" fillId="7" borderId="1" xfId="0" applyFill="1" applyBorder="1" applyAlignment="1"/>
    <xf numFmtId="0" fontId="6" fillId="0" borderId="8" xfId="0" applyFont="1" applyBorder="1" applyAlignment="1">
      <alignment horizontal="center" vertical="top" textRotation="180"/>
    </xf>
    <xf numFmtId="0" fontId="0" fillId="0" borderId="8" xfId="0" applyBorder="1" applyAlignment="1">
      <alignment horizontal="center" vertical="top"/>
    </xf>
    <xf numFmtId="0" fontId="14" fillId="7" borderId="11" xfId="0" applyFont="1" applyFill="1" applyBorder="1" applyAlignment="1">
      <alignment horizontal="center"/>
    </xf>
    <xf numFmtId="0" fontId="0" fillId="0" borderId="36" xfId="0" applyBorder="1" applyAlignment="1"/>
    <xf numFmtId="0" fontId="0" fillId="0" borderId="12" xfId="0" applyBorder="1" applyAlignment="1"/>
    <xf numFmtId="0" fontId="14" fillId="7" borderId="11" xfId="0" applyFont="1" applyFill="1" applyBorder="1" applyAlignment="1">
      <alignment horizontal="center" vertical="center"/>
    </xf>
    <xf numFmtId="0" fontId="7" fillId="7" borderId="36" xfId="0" applyFont="1" applyFill="1" applyBorder="1" applyAlignment="1">
      <alignment horizontal="center" vertical="center"/>
    </xf>
    <xf numFmtId="0" fontId="7" fillId="0" borderId="12" xfId="0" applyFont="1" applyBorder="1" applyAlignment="1">
      <alignment horizontal="center" vertical="center"/>
    </xf>
    <xf numFmtId="0" fontId="14" fillId="0" borderId="0" xfId="0" applyFont="1" applyFill="1" applyBorder="1" applyAlignment="1">
      <alignment horizontal="center" vertical="center"/>
    </xf>
    <xf numFmtId="0" fontId="7" fillId="0" borderId="12" xfId="0" applyFont="1" applyBorder="1" applyAlignment="1">
      <alignment vertical="center"/>
    </xf>
    <xf numFmtId="0" fontId="3" fillId="0" borderId="37" xfId="0" applyFont="1" applyBorder="1" applyAlignment="1">
      <alignment vertical="center" textRotation="90"/>
    </xf>
    <xf numFmtId="0" fontId="6" fillId="0" borderId="37" xfId="0" applyFont="1" applyBorder="1" applyAlignment="1">
      <alignment vertical="center" textRotation="90"/>
    </xf>
    <xf numFmtId="0" fontId="3" fillId="0" borderId="38" xfId="0" applyFont="1" applyBorder="1" applyAlignment="1">
      <alignment horizontal="center"/>
    </xf>
    <xf numFmtId="0" fontId="15" fillId="0" borderId="38" xfId="0" applyFont="1" applyBorder="1" applyAlignment="1"/>
    <xf numFmtId="0" fontId="17"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xf numFmtId="0" fontId="9" fillId="0" borderId="0" xfId="0" applyFont="1" applyBorder="1" applyAlignment="1"/>
    <xf numFmtId="0" fontId="9" fillId="0" borderId="0" xfId="0" applyFont="1" applyAlignment="1"/>
    <xf numFmtId="0" fontId="0" fillId="0" borderId="26" xfId="0" applyBorder="1" applyAlignment="1"/>
    <xf numFmtId="0" fontId="0" fillId="0" borderId="11" xfId="0" applyBorder="1" applyAlignment="1">
      <alignment vertical="center"/>
    </xf>
    <xf numFmtId="0" fontId="0" fillId="0" borderId="36" xfId="0" applyBorder="1" applyAlignment="1">
      <alignment vertical="center"/>
    </xf>
    <xf numFmtId="0" fontId="7" fillId="0" borderId="36" xfId="0" applyFont="1" applyBorder="1" applyAlignment="1">
      <alignment vertical="center"/>
    </xf>
    <xf numFmtId="0" fontId="0" fillId="0" borderId="12" xfId="0" applyBorder="1" applyAlignment="1">
      <alignment vertical="center"/>
    </xf>
    <xf numFmtId="0" fontId="0" fillId="0" borderId="11" xfId="0" applyBorder="1" applyAlignment="1"/>
    <xf numFmtId="0" fontId="9" fillId="0" borderId="0" xfId="0" applyFont="1" applyBorder="1" applyAlignment="1">
      <alignment horizontal="center"/>
    </xf>
    <xf numFmtId="0" fontId="7" fillId="0" borderId="0" xfId="0" applyFont="1" applyAlignment="1">
      <alignment horizontal="center"/>
    </xf>
    <xf numFmtId="0" fontId="0" fillId="0" borderId="39" xfId="0" applyBorder="1" applyAlignment="1">
      <alignment vertical="top" wrapText="1"/>
    </xf>
    <xf numFmtId="0" fontId="0" fillId="0" borderId="9" xfId="0" applyBorder="1" applyAlignment="1">
      <alignment vertical="top" wrapText="1"/>
    </xf>
    <xf numFmtId="0" fontId="0" fillId="0" borderId="33"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20" xfId="0" applyBorder="1" applyAlignment="1">
      <alignment vertical="top" wrapText="1"/>
    </xf>
    <xf numFmtId="0" fontId="0" fillId="0" borderId="0" xfId="0" applyBorder="1" applyAlignment="1"/>
    <xf numFmtId="0" fontId="7" fillId="0" borderId="40" xfId="0" applyFont="1" applyBorder="1" applyAlignment="1"/>
    <xf numFmtId="0" fontId="29" fillId="0" borderId="11" xfId="0" applyFont="1" applyBorder="1" applyAlignment="1"/>
    <xf numFmtId="0" fontId="29" fillId="0" borderId="36" xfId="0" applyFont="1" applyBorder="1" applyAlignment="1"/>
    <xf numFmtId="0" fontId="29" fillId="0" borderId="12" xfId="0" applyFont="1" applyBorder="1" applyAlignment="1"/>
    <xf numFmtId="0" fontId="7" fillId="0" borderId="11" xfId="0" applyFont="1" applyBorder="1" applyAlignment="1"/>
    <xf numFmtId="0" fontId="29" fillId="0" borderId="11" xfId="0" applyFont="1" applyBorder="1" applyAlignment="1">
      <alignment vertical="center" wrapText="1"/>
    </xf>
    <xf numFmtId="0" fontId="29" fillId="0" borderId="36" xfId="0" applyFont="1" applyBorder="1" applyAlignment="1">
      <alignment vertical="center" wrapText="1"/>
    </xf>
    <xf numFmtId="0" fontId="29" fillId="0" borderId="12" xfId="0" applyFont="1" applyBorder="1" applyAlignment="1">
      <alignment vertical="center" wrapText="1"/>
    </xf>
    <xf numFmtId="0" fontId="29" fillId="0" borderId="39" xfId="0" applyFont="1" applyBorder="1" applyAlignment="1">
      <alignment horizontal="left" vertical="center" wrapText="1"/>
    </xf>
    <xf numFmtId="0" fontId="29" fillId="0" borderId="9" xfId="0" applyFont="1" applyBorder="1" applyAlignment="1">
      <alignment horizontal="left" vertical="center" wrapText="1"/>
    </xf>
    <xf numFmtId="0" fontId="29" fillId="0" borderId="3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8" xfId="0" applyFont="1" applyBorder="1" applyAlignment="1">
      <alignment horizontal="left" vertical="center" wrapText="1"/>
    </xf>
    <xf numFmtId="0" fontId="29" fillId="0" borderId="18" xfId="0" applyFont="1" applyBorder="1" applyAlignment="1">
      <alignment horizontal="left" vertical="center" wrapText="1"/>
    </xf>
    <xf numFmtId="0" fontId="29" fillId="0" borderId="26" xfId="0" applyFont="1" applyBorder="1" applyAlignment="1">
      <alignment horizontal="left" vertical="center" wrapText="1"/>
    </xf>
    <xf numFmtId="0" fontId="29" fillId="0" borderId="20" xfId="0" applyFont="1" applyBorder="1" applyAlignment="1">
      <alignment horizontal="left" vertical="center" wrapText="1"/>
    </xf>
    <xf numFmtId="0" fontId="29" fillId="0" borderId="39" xfId="0" applyFont="1" applyBorder="1" applyAlignment="1">
      <alignment horizontal="left" vertical="top" wrapText="1"/>
    </xf>
    <xf numFmtId="0" fontId="29" fillId="0" borderId="9" xfId="0" applyFont="1" applyBorder="1" applyAlignment="1">
      <alignment horizontal="left" vertical="top" wrapText="1"/>
    </xf>
    <xf numFmtId="0" fontId="29" fillId="0" borderId="33" xfId="0" applyFont="1" applyBorder="1" applyAlignment="1">
      <alignment horizontal="left" vertical="top" wrapText="1"/>
    </xf>
    <xf numFmtId="0" fontId="29" fillId="0" borderId="5" xfId="0" applyFont="1" applyBorder="1" applyAlignment="1">
      <alignment horizontal="left" vertical="top" wrapText="1"/>
    </xf>
    <xf numFmtId="0" fontId="29" fillId="0" borderId="0" xfId="0" applyFont="1" applyBorder="1" applyAlignment="1">
      <alignment horizontal="left" vertical="top" wrapText="1"/>
    </xf>
    <xf numFmtId="0" fontId="29" fillId="0" borderId="8" xfId="0" applyFont="1" applyBorder="1" applyAlignment="1">
      <alignment horizontal="left" vertical="top" wrapText="1"/>
    </xf>
    <xf numFmtId="0" fontId="29" fillId="0" borderId="18" xfId="0" applyFont="1" applyBorder="1" applyAlignment="1">
      <alignment horizontal="left" vertical="top" wrapText="1"/>
    </xf>
    <xf numFmtId="0" fontId="29" fillId="0" borderId="26" xfId="0" applyFont="1" applyBorder="1" applyAlignment="1">
      <alignment horizontal="left" vertical="top" wrapText="1"/>
    </xf>
    <xf numFmtId="0" fontId="29" fillId="0" borderId="20" xfId="0" applyFont="1" applyBorder="1" applyAlignment="1">
      <alignment horizontal="left" vertical="top" wrapText="1"/>
    </xf>
    <xf numFmtId="0" fontId="32" fillId="0" borderId="38" xfId="0" applyFont="1" applyBorder="1" applyAlignment="1">
      <alignment horizontal="center" vertical="center"/>
    </xf>
    <xf numFmtId="0" fontId="32" fillId="0" borderId="38" xfId="0" applyFont="1" applyBorder="1" applyAlignment="1">
      <alignment vertical="center"/>
    </xf>
    <xf numFmtId="0" fontId="28"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9" fillId="0" borderId="11" xfId="0" applyFont="1" applyBorder="1" applyAlignment="1">
      <alignment horizontal="center" vertical="center"/>
    </xf>
    <xf numFmtId="0" fontId="29" fillId="0" borderId="36" xfId="0" applyFont="1" applyBorder="1" applyAlignment="1">
      <alignment horizontal="center" vertical="center"/>
    </xf>
    <xf numFmtId="0" fontId="29" fillId="0" borderId="12" xfId="0" applyFont="1" applyBorder="1" applyAlignment="1">
      <alignment horizontal="center" vertical="center"/>
    </xf>
  </cellXfs>
  <cellStyles count="146">
    <cellStyle name="Explanatory Text" xfId="1" builtinId="5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Normal" xfId="0" builtinId="0"/>
  </cellStyles>
  <dxfs count="132">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s>
  <tableStyles count="0" defaultTableStyle="TableStyleMedium9" defaultPivotStyle="PivotStyleLight16"/>
  <colors>
    <mruColors>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38100</xdr:colOff>
      <xdr:row>0</xdr:row>
      <xdr:rowOff>457200</xdr:rowOff>
    </xdr:from>
    <xdr:to>
      <xdr:col>7</xdr:col>
      <xdr:colOff>657225</xdr:colOff>
      <xdr:row>0</xdr:row>
      <xdr:rowOff>847725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210050" y="457200"/>
          <a:ext cx="64579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b="1">
              <a:latin typeface="Arial" panose="020B0604020202020204" pitchFamily="34" charset="0"/>
              <a:cs typeface="Arial" panose="020B0604020202020204" pitchFamily="34" charset="0"/>
            </a:rPr>
            <a:t>SURF SCHOOL RISK REGISTER - RISK MANAGEMENT PLAN</a:t>
          </a:r>
        </a:p>
      </xdr:txBody>
    </xdr:sp>
    <xdr:clientData/>
  </xdr:twoCellAnchor>
  <xdr:twoCellAnchor editAs="oneCell">
    <xdr:from>
      <xdr:col>0</xdr:col>
      <xdr:colOff>0</xdr:colOff>
      <xdr:row>0</xdr:row>
      <xdr:rowOff>0</xdr:rowOff>
    </xdr:from>
    <xdr:to>
      <xdr:col>3</xdr:col>
      <xdr:colOff>1205291</xdr:colOff>
      <xdr:row>0</xdr:row>
      <xdr:rowOff>857250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0716"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771525</xdr:colOff>
      <xdr:row>13</xdr:row>
      <xdr:rowOff>66675</xdr:rowOff>
    </xdr:from>
    <xdr:to>
      <xdr:col>4</xdr:col>
      <xdr:colOff>781050</xdr:colOff>
      <xdr:row>13</xdr:row>
      <xdr:rowOff>66675</xdr:rowOff>
    </xdr:to>
    <xdr:sp macro="" textlink="">
      <xdr:nvSpPr>
        <xdr:cNvPr id="2049" name="Line 1">
          <a:extLst>
            <a:ext uri="{FF2B5EF4-FFF2-40B4-BE49-F238E27FC236}">
              <a16:creationId xmlns:a16="http://schemas.microsoft.com/office/drawing/2014/main" id="{00000000-0008-0000-0500-000001080000}"/>
            </a:ext>
          </a:extLst>
        </xdr:cNvPr>
        <xdr:cNvSpPr>
          <a:spLocks noChangeShapeType="1"/>
        </xdr:cNvSpPr>
      </xdr:nvSpPr>
      <xdr:spPr bwMode="auto">
        <a:xfrm>
          <a:off x="276225" y="4686300"/>
          <a:ext cx="2857500" cy="0"/>
        </a:xfrm>
        <a:prstGeom prst="line">
          <a:avLst/>
        </a:prstGeom>
        <a:noFill/>
        <a:ln w="19050">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Z84"/>
  <sheetViews>
    <sheetView tabSelected="1" zoomScale="62" zoomScaleNormal="62" zoomScalePageLayoutView="125" workbookViewId="0">
      <pane ySplit="3" topLeftCell="A4" activePane="bottomLeft" state="frozen"/>
      <selection activeCell="C33" sqref="C33:N36"/>
      <selection pane="bottomLeft" activeCell="T4" sqref="T4"/>
    </sheetView>
  </sheetViews>
  <sheetFormatPr defaultColWidth="8.85546875" defaultRowHeight="11.25" x14ac:dyDescent="0.2"/>
  <cols>
    <col min="1" max="1" width="4.42578125" style="172" customWidth="1"/>
    <col min="2" max="2" width="8.85546875" style="172" bestFit="1" customWidth="1"/>
    <col min="3" max="3" width="8.85546875" style="3"/>
    <col min="4" max="4" width="40.140625" style="3" customWidth="1"/>
    <col min="5" max="5" width="25" style="3" customWidth="1"/>
    <col min="6" max="6" width="25.28515625" style="3" customWidth="1"/>
    <col min="7" max="7" width="37.28515625" style="3" customWidth="1"/>
    <col min="8" max="8" width="16" style="3" customWidth="1"/>
    <col min="9" max="9" width="14.85546875" style="3" customWidth="1"/>
    <col min="10" max="10" width="13" style="3" customWidth="1"/>
    <col min="11" max="11" width="16.7109375" style="3" customWidth="1"/>
    <col min="12" max="14" width="5.140625" style="3" hidden="1" customWidth="1"/>
    <col min="15" max="15" width="10" style="3" customWidth="1"/>
    <col min="16" max="16" width="6.28515625" style="3" bestFit="1" customWidth="1"/>
    <col min="17" max="17" width="9.42578125" style="3" bestFit="1" customWidth="1"/>
    <col min="18" max="18" width="11.42578125" style="3" customWidth="1"/>
    <col min="19" max="19" width="19.42578125" style="3" bestFit="1" customWidth="1"/>
    <col min="20" max="20" width="9.85546875" style="3" bestFit="1" customWidth="1"/>
    <col min="21" max="21" width="9.28515625" style="3" bestFit="1" customWidth="1"/>
    <col min="22" max="22" width="12" style="3" customWidth="1"/>
    <col min="23" max="23" width="6.85546875" style="3" bestFit="1" customWidth="1"/>
    <col min="24" max="24" width="8.85546875" style="3"/>
    <col min="25" max="25" width="18" style="3" bestFit="1" customWidth="1"/>
    <col min="26" max="26" width="26.7109375" style="3" customWidth="1"/>
    <col min="27" max="28" width="13.42578125" style="3" bestFit="1" customWidth="1"/>
    <col min="29" max="29" width="14.85546875" style="3" bestFit="1" customWidth="1"/>
    <col min="30" max="16384" width="8.85546875" style="3"/>
  </cols>
  <sheetData>
    <row r="1" spans="1:24" ht="68.25" customHeight="1" thickBot="1" x14ac:dyDescent="0.25">
      <c r="A1" s="177"/>
      <c r="B1" s="177"/>
      <c r="C1" s="177"/>
      <c r="D1" s="177"/>
      <c r="E1" s="178" t="s">
        <v>108</v>
      </c>
      <c r="F1" s="178"/>
      <c r="G1" s="139" t="s">
        <v>380</v>
      </c>
      <c r="H1" s="179" t="s">
        <v>159</v>
      </c>
      <c r="I1" s="179"/>
      <c r="J1" s="180" t="s">
        <v>375</v>
      </c>
      <c r="K1" s="180"/>
      <c r="Q1" s="97"/>
      <c r="T1" s="98"/>
      <c r="U1" s="61"/>
      <c r="V1" s="61"/>
    </row>
    <row r="2" spans="1:24" s="7" customFormat="1" ht="13.5" thickBot="1" x14ac:dyDescent="0.25">
      <c r="A2" s="169">
        <f>MAX(A4:A66) + 1</f>
        <v>45</v>
      </c>
      <c r="B2" s="173" t="s">
        <v>77</v>
      </c>
      <c r="E2" s="140" t="s">
        <v>157</v>
      </c>
      <c r="F2" s="141">
        <v>1</v>
      </c>
      <c r="G2" s="140" t="s">
        <v>158</v>
      </c>
      <c r="H2" s="154" t="s">
        <v>381</v>
      </c>
      <c r="J2" s="153"/>
      <c r="O2" s="175" t="s">
        <v>96</v>
      </c>
      <c r="P2" s="176"/>
      <c r="W2" s="8"/>
      <c r="X2" s="8"/>
    </row>
    <row r="3" spans="1:24" s="67" customFormat="1" ht="41.25" customHeight="1" thickBot="1" x14ac:dyDescent="0.25">
      <c r="A3" s="76" t="s">
        <v>32</v>
      </c>
      <c r="B3" s="77" t="s">
        <v>33</v>
      </c>
      <c r="C3" s="77" t="s">
        <v>0</v>
      </c>
      <c r="D3" s="77" t="s">
        <v>199</v>
      </c>
      <c r="E3" s="77" t="s">
        <v>10</v>
      </c>
      <c r="F3" s="77" t="s">
        <v>63</v>
      </c>
      <c r="G3" s="77" t="s">
        <v>74</v>
      </c>
      <c r="H3" s="77" t="s">
        <v>8</v>
      </c>
      <c r="I3" s="77" t="s">
        <v>151</v>
      </c>
      <c r="J3" s="77" t="s">
        <v>34</v>
      </c>
      <c r="K3" s="77" t="s">
        <v>35</v>
      </c>
      <c r="L3" s="86" t="s">
        <v>97</v>
      </c>
      <c r="M3" s="77" t="s">
        <v>98</v>
      </c>
      <c r="N3" s="91" t="s">
        <v>100</v>
      </c>
      <c r="O3" s="76" t="s">
        <v>101</v>
      </c>
      <c r="P3" s="78" t="s">
        <v>9</v>
      </c>
      <c r="Q3" s="87" t="s">
        <v>93</v>
      </c>
      <c r="R3" s="77" t="s">
        <v>36</v>
      </c>
      <c r="S3" s="77" t="s">
        <v>94</v>
      </c>
      <c r="T3" s="77" t="s">
        <v>2</v>
      </c>
      <c r="U3" s="77" t="s">
        <v>104</v>
      </c>
      <c r="V3" s="78" t="s">
        <v>75</v>
      </c>
      <c r="W3" s="99"/>
      <c r="X3" s="99"/>
    </row>
    <row r="4" spans="1:24" s="66" customFormat="1" ht="140.25" x14ac:dyDescent="0.2">
      <c r="A4" s="170">
        <v>1</v>
      </c>
      <c r="B4" s="174" t="s">
        <v>256</v>
      </c>
      <c r="C4" s="80" t="s">
        <v>380</v>
      </c>
      <c r="D4" s="157" t="s">
        <v>259</v>
      </c>
      <c r="E4" s="155" t="s">
        <v>351</v>
      </c>
      <c r="F4" s="155" t="s">
        <v>315</v>
      </c>
      <c r="G4" s="160" t="s">
        <v>258</v>
      </c>
      <c r="H4" s="81" t="s">
        <v>112</v>
      </c>
      <c r="I4" s="81" t="s">
        <v>160</v>
      </c>
      <c r="J4" s="81" t="s">
        <v>66</v>
      </c>
      <c r="K4" s="81" t="s">
        <v>41</v>
      </c>
      <c r="L4" s="82">
        <f>VLOOKUP(K4,'Risk Area and Risk Matrix '!E$7:F$11,2,FALSE)</f>
        <v>4</v>
      </c>
      <c r="M4" s="82">
        <f>HLOOKUP(J4,'Risk Area and Risk Matrix '!G$5:K$6,2,FALSE)</f>
        <v>1</v>
      </c>
      <c r="N4" s="92" t="str">
        <f>CONCATENATE(L4,M4)</f>
        <v>41</v>
      </c>
      <c r="O4" s="83" t="str">
        <f>IF(ISNA(INDEX('Risk Area and Risk Matrix '!G$7:K$11,L4,M4)),"",VLOOKUP(LEFT(INDEX('Risk Area and Risk Matrix '!G$7:K$11,L4,M4),1),'Risk Area and Risk Matrix '!E$20:F$23,2,FALSE))</f>
        <v>Low</v>
      </c>
      <c r="P4" s="84">
        <f>IF(ISNA(VLOOKUP(K4,'Risk Area and Risk Matrix '!E$7:K$11,M4+2,FALSE)),"",ABS(LEFT(RIGHT(VLOOKUP(K4,'Risk Area and Risk Matrix '!E$7:K$11,M4+2,FALSE),3),2)))</f>
        <v>2</v>
      </c>
      <c r="Q4" s="85" t="s">
        <v>153</v>
      </c>
      <c r="R4" s="79" t="s">
        <v>376</v>
      </c>
      <c r="S4" s="81"/>
      <c r="T4" s="80"/>
      <c r="U4" s="81" t="s">
        <v>107</v>
      </c>
      <c r="V4" s="72" t="s">
        <v>383</v>
      </c>
    </row>
    <row r="5" spans="1:24" s="7" customFormat="1" ht="76.5" x14ac:dyDescent="0.2">
      <c r="A5" s="170">
        <v>2</v>
      </c>
      <c r="B5" s="174" t="s">
        <v>256</v>
      </c>
      <c r="C5" s="80" t="s">
        <v>380</v>
      </c>
      <c r="D5" s="157" t="s">
        <v>350</v>
      </c>
      <c r="E5" s="158" t="s">
        <v>349</v>
      </c>
      <c r="F5" s="155" t="s">
        <v>314</v>
      </c>
      <c r="G5" s="156" t="s">
        <v>257</v>
      </c>
      <c r="H5" s="65" t="s">
        <v>112</v>
      </c>
      <c r="I5" s="65" t="s">
        <v>160</v>
      </c>
      <c r="J5" s="65" t="s">
        <v>66</v>
      </c>
      <c r="K5" s="65" t="s">
        <v>40</v>
      </c>
      <c r="L5" s="82">
        <f>VLOOKUP(K5,'Risk Area and Risk Matrix '!E$7:F$11,2,FALSE)</f>
        <v>5</v>
      </c>
      <c r="M5" s="74">
        <f>HLOOKUP(J5,'Risk Area and Risk Matrix '!G$5:K$6,2,FALSE)</f>
        <v>1</v>
      </c>
      <c r="N5" s="92" t="str">
        <f>CONCATENATE(L5,M5)</f>
        <v>51</v>
      </c>
      <c r="O5" s="83" t="str">
        <f>IF(ISNA(INDEX('Risk Area and Risk Matrix '!G$7:K$11,L5,M5)),"",VLOOKUP(LEFT(INDEX('Risk Area and Risk Matrix '!G$7:K$11,L5,M5),1),'Risk Area and Risk Matrix '!E$20:F$23,2,FALSE))</f>
        <v>Low</v>
      </c>
      <c r="P5" s="84">
        <f>IF(ISNA(VLOOKUP(K5,'Risk Area and Risk Matrix '!E$7:K$11,M5+2,FALSE)),"",ABS(LEFT(RIGHT(VLOOKUP(K5,'Risk Area and Risk Matrix '!E$7:K$11,M5+2,FALSE),3),2)))</f>
        <v>1</v>
      </c>
      <c r="Q5" s="75" t="s">
        <v>153</v>
      </c>
      <c r="R5" s="79" t="s">
        <v>376</v>
      </c>
      <c r="S5" s="81"/>
      <c r="T5" s="64"/>
      <c r="U5" s="81" t="s">
        <v>107</v>
      </c>
      <c r="V5" s="72" t="s">
        <v>383</v>
      </c>
      <c r="W5" s="8"/>
      <c r="X5" s="8"/>
    </row>
    <row r="6" spans="1:24" s="7" customFormat="1" ht="76.5" x14ac:dyDescent="0.2">
      <c r="A6" s="170">
        <v>3</v>
      </c>
      <c r="B6" s="174" t="s">
        <v>256</v>
      </c>
      <c r="C6" s="80" t="s">
        <v>380</v>
      </c>
      <c r="D6" s="159" t="s">
        <v>255</v>
      </c>
      <c r="E6" s="155" t="s">
        <v>352</v>
      </c>
      <c r="F6" s="155" t="s">
        <v>364</v>
      </c>
      <c r="G6" s="157" t="s">
        <v>382</v>
      </c>
      <c r="H6" s="65" t="s">
        <v>112</v>
      </c>
      <c r="I6" s="65" t="s">
        <v>160</v>
      </c>
      <c r="J6" s="65" t="s">
        <v>66</v>
      </c>
      <c r="K6" s="65" t="s">
        <v>41</v>
      </c>
      <c r="L6" s="82">
        <f>VLOOKUP(K6,'Risk Area and Risk Matrix '!E$7:F$11,2,FALSE)</f>
        <v>4</v>
      </c>
      <c r="M6" s="74">
        <f>HLOOKUP(J6,'Risk Area and Risk Matrix '!G$5:K$6,2,FALSE)</f>
        <v>1</v>
      </c>
      <c r="N6" s="92" t="str">
        <f>CONCATENATE(L6,M6)</f>
        <v>41</v>
      </c>
      <c r="O6" s="83" t="str">
        <f>IF(ISNA(INDEX('Risk Area and Risk Matrix '!G$7:K$11,L6,M6)),"",VLOOKUP(LEFT(INDEX('Risk Area and Risk Matrix '!G$7:K$11,L6,M6),1),'Risk Area and Risk Matrix '!E$20:F$23,2,FALSE))</f>
        <v>Low</v>
      </c>
      <c r="P6" s="84">
        <f>IF(ISNA(VLOOKUP(K6,'Risk Area and Risk Matrix '!E$7:K$11,M6+2,FALSE)),"",ABS(LEFT(RIGHT(VLOOKUP(K6,'Risk Area and Risk Matrix '!E$7:K$11,M6+2,FALSE),3),2)))</f>
        <v>2</v>
      </c>
      <c r="Q6" s="75" t="s">
        <v>153</v>
      </c>
      <c r="R6" s="79" t="s">
        <v>376</v>
      </c>
      <c r="S6" s="81"/>
      <c r="T6" s="64"/>
      <c r="U6" s="81" t="s">
        <v>107</v>
      </c>
      <c r="V6" s="72" t="s">
        <v>383</v>
      </c>
      <c r="W6" s="8"/>
      <c r="X6" s="8"/>
    </row>
    <row r="7" spans="1:24" s="7" customFormat="1" ht="76.5" x14ac:dyDescent="0.2">
      <c r="A7" s="170">
        <v>4</v>
      </c>
      <c r="B7" s="174" t="s">
        <v>256</v>
      </c>
      <c r="C7" s="80" t="s">
        <v>380</v>
      </c>
      <c r="D7" s="159" t="s">
        <v>260</v>
      </c>
      <c r="E7" s="155" t="s">
        <v>352</v>
      </c>
      <c r="F7" s="155" t="s">
        <v>313</v>
      </c>
      <c r="G7" s="157" t="s">
        <v>261</v>
      </c>
      <c r="H7" s="65" t="s">
        <v>112</v>
      </c>
      <c r="I7" s="65" t="s">
        <v>160</v>
      </c>
      <c r="J7" s="65" t="s">
        <v>62</v>
      </c>
      <c r="K7" s="65" t="s">
        <v>40</v>
      </c>
      <c r="L7" s="82">
        <f>VLOOKUP(K7,'Risk Area and Risk Matrix '!E$7:F$11,2,FALSE)</f>
        <v>5</v>
      </c>
      <c r="M7" s="74">
        <f>HLOOKUP(J7,'Risk Area and Risk Matrix '!G$5:K$6,2,FALSE)</f>
        <v>4</v>
      </c>
      <c r="N7" s="92" t="str">
        <f>CONCATENATE(L7,M7)</f>
        <v>54</v>
      </c>
      <c r="O7" s="83" t="str">
        <f>IF(ISNA(INDEX('Risk Area and Risk Matrix '!G$7:K$11,L7,M7)),"",VLOOKUP(LEFT(INDEX('Risk Area and Risk Matrix '!G$7:K$11,L7,M7),1),'Risk Area and Risk Matrix '!E$20:F$23,2,FALSE))</f>
        <v>Medium</v>
      </c>
      <c r="P7" s="84">
        <f>IF(ISNA(VLOOKUP(K7,'Risk Area and Risk Matrix '!E$7:K$11,M7+2,FALSE)),"",ABS(LEFT(RIGHT(VLOOKUP(K7,'Risk Area and Risk Matrix '!E$7:K$11,M7+2,FALSE),3),2)))</f>
        <v>4</v>
      </c>
      <c r="Q7" s="75" t="s">
        <v>153</v>
      </c>
      <c r="R7" s="79" t="s">
        <v>376</v>
      </c>
      <c r="S7" s="81"/>
      <c r="T7" s="64"/>
      <c r="U7" s="81" t="s">
        <v>107</v>
      </c>
      <c r="V7" s="72" t="s">
        <v>383</v>
      </c>
      <c r="W7" s="8"/>
      <c r="X7" s="8"/>
    </row>
    <row r="8" spans="1:24" s="7" customFormat="1" ht="102" x14ac:dyDescent="0.2">
      <c r="A8" s="170">
        <v>5</v>
      </c>
      <c r="B8" s="174" t="s">
        <v>256</v>
      </c>
      <c r="C8" s="80" t="s">
        <v>380</v>
      </c>
      <c r="D8" s="159" t="s">
        <v>360</v>
      </c>
      <c r="E8" s="155" t="s">
        <v>354</v>
      </c>
      <c r="F8" s="155" t="s">
        <v>312</v>
      </c>
      <c r="G8" s="157" t="s">
        <v>262</v>
      </c>
      <c r="H8" s="65" t="s">
        <v>112</v>
      </c>
      <c r="I8" s="65" t="s">
        <v>163</v>
      </c>
      <c r="J8" s="65" t="s">
        <v>67</v>
      </c>
      <c r="K8" s="65" t="s">
        <v>41</v>
      </c>
      <c r="L8" s="82">
        <f>VLOOKUP(K8,'Risk Area and Risk Matrix '!E$7:F$11,2,FALSE)</f>
        <v>4</v>
      </c>
      <c r="M8" s="74">
        <f>HLOOKUP(J8,'Risk Area and Risk Matrix '!G$5:K$6,2,FALSE)</f>
        <v>2</v>
      </c>
      <c r="N8" s="92" t="str">
        <f t="shared" ref="N8:N66" si="0">CONCATENATE(L8,M8)</f>
        <v>42</v>
      </c>
      <c r="O8" s="83" t="str">
        <f>IF(ISNA(INDEX('Risk Area and Risk Matrix '!G$7:K$11,L8,M8)),"",VLOOKUP(LEFT(INDEX('Risk Area and Risk Matrix '!G$7:K$11,L8,M8),1),'Risk Area and Risk Matrix '!E$20:F$23,2,FALSE))</f>
        <v>Low</v>
      </c>
      <c r="P8" s="84">
        <f>IF(ISNA(VLOOKUP(K8,'Risk Area and Risk Matrix '!E$7:K$11,M8+2,FALSE)),"",ABS(LEFT(RIGHT(VLOOKUP(K8,'Risk Area and Risk Matrix '!E$7:K$11,M8+2,FALSE),3),2)))</f>
        <v>4</v>
      </c>
      <c r="Q8" s="75" t="s">
        <v>153</v>
      </c>
      <c r="R8" s="79" t="s">
        <v>376</v>
      </c>
      <c r="S8" s="81"/>
      <c r="T8" s="64"/>
      <c r="U8" s="81" t="s">
        <v>107</v>
      </c>
      <c r="V8" s="72" t="s">
        <v>383</v>
      </c>
      <c r="W8" s="8"/>
      <c r="X8" s="8"/>
    </row>
    <row r="9" spans="1:24" s="7" customFormat="1" ht="63.75" x14ac:dyDescent="0.2">
      <c r="A9" s="170">
        <v>6</v>
      </c>
      <c r="B9" s="174" t="s">
        <v>256</v>
      </c>
      <c r="C9" s="80" t="s">
        <v>380</v>
      </c>
      <c r="D9" s="159" t="s">
        <v>166</v>
      </c>
      <c r="E9" s="155" t="s">
        <v>352</v>
      </c>
      <c r="F9" s="155" t="s">
        <v>316</v>
      </c>
      <c r="G9" s="157" t="s">
        <v>269</v>
      </c>
      <c r="H9" s="65" t="s">
        <v>112</v>
      </c>
      <c r="I9" s="65" t="s">
        <v>165</v>
      </c>
      <c r="J9" s="65" t="s">
        <v>67</v>
      </c>
      <c r="K9" s="65" t="s">
        <v>41</v>
      </c>
      <c r="L9" s="82">
        <f>VLOOKUP(K9,'Risk Area and Risk Matrix '!E$7:F$11,2,FALSE)</f>
        <v>4</v>
      </c>
      <c r="M9" s="74">
        <f>HLOOKUP(J9,'Risk Area and Risk Matrix '!G$5:K$6,2,FALSE)</f>
        <v>2</v>
      </c>
      <c r="N9" s="92" t="str">
        <f t="shared" si="0"/>
        <v>42</v>
      </c>
      <c r="O9" s="83" t="str">
        <f>IF(ISNA(INDEX('Risk Area and Risk Matrix '!G$7:K$11,L9,M9)),"",VLOOKUP(LEFT(INDEX('Risk Area and Risk Matrix '!G$7:K$11,L9,M9),1),'Risk Area and Risk Matrix '!E$20:F$23,2,FALSE))</f>
        <v>Low</v>
      </c>
      <c r="P9" s="84">
        <f>IF(ISNA(VLOOKUP(K9,'Risk Area and Risk Matrix '!E$7:K$11,M9+2,FALSE)),"",ABS(LEFT(RIGHT(VLOOKUP(K9,'Risk Area and Risk Matrix '!E$7:K$11,M9+2,FALSE),3),2)))</f>
        <v>4</v>
      </c>
      <c r="Q9" s="75" t="s">
        <v>153</v>
      </c>
      <c r="R9" s="79" t="s">
        <v>376</v>
      </c>
      <c r="S9" s="81"/>
      <c r="T9" s="64"/>
      <c r="U9" s="81" t="s">
        <v>107</v>
      </c>
      <c r="V9" s="72" t="s">
        <v>383</v>
      </c>
    </row>
    <row r="10" spans="1:24" s="7" customFormat="1" ht="89.25" x14ac:dyDescent="0.2">
      <c r="A10" s="170">
        <v>7</v>
      </c>
      <c r="B10" s="174" t="s">
        <v>256</v>
      </c>
      <c r="C10" s="80" t="s">
        <v>380</v>
      </c>
      <c r="D10" s="159" t="s">
        <v>263</v>
      </c>
      <c r="E10" s="79" t="s">
        <v>353</v>
      </c>
      <c r="F10" s="157" t="s">
        <v>317</v>
      </c>
      <c r="G10" s="157" t="s">
        <v>271</v>
      </c>
      <c r="H10" s="65" t="s">
        <v>112</v>
      </c>
      <c r="I10" s="65" t="s">
        <v>165</v>
      </c>
      <c r="J10" s="65" t="s">
        <v>67</v>
      </c>
      <c r="K10" s="65" t="s">
        <v>41</v>
      </c>
      <c r="L10" s="82">
        <f>VLOOKUP(K10,'Risk Area and Risk Matrix '!E$7:F$11,2,FALSE)</f>
        <v>4</v>
      </c>
      <c r="M10" s="74">
        <f>HLOOKUP(J10,'Risk Area and Risk Matrix '!G$5:K$6,2,FALSE)</f>
        <v>2</v>
      </c>
      <c r="N10" s="92" t="str">
        <f t="shared" ref="N10" si="1">CONCATENATE(L10,M10)</f>
        <v>42</v>
      </c>
      <c r="O10" s="83" t="str">
        <f>IF(ISNA(INDEX('Risk Area and Risk Matrix '!G$7:K$11,L10,M10)),"",VLOOKUP(LEFT(INDEX('Risk Area and Risk Matrix '!G$7:K$11,L10,M10),1),'Risk Area and Risk Matrix '!E$20:F$23,2,FALSE))</f>
        <v>Low</v>
      </c>
      <c r="P10" s="84">
        <f>IF(ISNA(VLOOKUP(K10,'Risk Area and Risk Matrix '!E$7:K$11,M10+2,FALSE)),"",ABS(LEFT(RIGHT(VLOOKUP(K10,'Risk Area and Risk Matrix '!E$7:K$11,M10+2,FALSE),3),2)))</f>
        <v>4</v>
      </c>
      <c r="Q10" s="75" t="s">
        <v>153</v>
      </c>
      <c r="R10" s="79" t="s">
        <v>376</v>
      </c>
      <c r="S10" s="81"/>
      <c r="T10" s="64"/>
      <c r="U10" s="81" t="s">
        <v>107</v>
      </c>
      <c r="V10" s="72" t="s">
        <v>383</v>
      </c>
    </row>
    <row r="11" spans="1:24" s="7" customFormat="1" ht="63.75" x14ac:dyDescent="0.2">
      <c r="A11" s="170">
        <v>8</v>
      </c>
      <c r="B11" s="174" t="s">
        <v>256</v>
      </c>
      <c r="C11" s="80" t="s">
        <v>380</v>
      </c>
      <c r="D11" s="159" t="s">
        <v>264</v>
      </c>
      <c r="E11" s="79" t="s">
        <v>353</v>
      </c>
      <c r="F11" s="157" t="s">
        <v>318</v>
      </c>
      <c r="G11" s="157" t="s">
        <v>270</v>
      </c>
      <c r="H11" s="65" t="s">
        <v>112</v>
      </c>
      <c r="I11" s="65" t="s">
        <v>165</v>
      </c>
      <c r="J11" s="65" t="s">
        <v>67</v>
      </c>
      <c r="K11" s="65" t="s">
        <v>41</v>
      </c>
      <c r="L11" s="82">
        <f>VLOOKUP(K11,'Risk Area and Risk Matrix '!E$7:F$11,2,FALSE)</f>
        <v>4</v>
      </c>
      <c r="M11" s="74">
        <f>HLOOKUP(J11,'Risk Area and Risk Matrix '!G$5:K$6,2,FALSE)</f>
        <v>2</v>
      </c>
      <c r="N11" s="92" t="str">
        <f t="shared" ref="N11" si="2">CONCATENATE(L11,M11)</f>
        <v>42</v>
      </c>
      <c r="O11" s="83" t="str">
        <f>IF(ISNA(INDEX('Risk Area and Risk Matrix '!G$7:K$11,L11,M11)),"",VLOOKUP(LEFT(INDEX('Risk Area and Risk Matrix '!G$7:K$11,L11,M11),1),'Risk Area and Risk Matrix '!E$20:F$23,2,FALSE))</f>
        <v>Low</v>
      </c>
      <c r="P11" s="84">
        <f>IF(ISNA(VLOOKUP(K11,'Risk Area and Risk Matrix '!E$7:K$11,M11+2,FALSE)),"",ABS(LEFT(RIGHT(VLOOKUP(K11,'Risk Area and Risk Matrix '!E$7:K$11,M11+2,FALSE),3),2)))</f>
        <v>4</v>
      </c>
      <c r="Q11" s="75" t="s">
        <v>153</v>
      </c>
      <c r="R11" s="79" t="s">
        <v>376</v>
      </c>
      <c r="S11" s="81"/>
      <c r="T11" s="64"/>
      <c r="U11" s="81" t="s">
        <v>107</v>
      </c>
      <c r="V11" s="72" t="s">
        <v>383</v>
      </c>
    </row>
    <row r="12" spans="1:24" s="7" customFormat="1" ht="140.25" x14ac:dyDescent="0.2">
      <c r="A12" s="170">
        <v>9</v>
      </c>
      <c r="B12" s="174" t="s">
        <v>256</v>
      </c>
      <c r="C12" s="80" t="s">
        <v>380</v>
      </c>
      <c r="D12" s="159" t="s">
        <v>265</v>
      </c>
      <c r="E12" s="155" t="s">
        <v>363</v>
      </c>
      <c r="F12" s="160" t="s">
        <v>319</v>
      </c>
      <c r="G12" s="157" t="s">
        <v>272</v>
      </c>
      <c r="H12" s="65" t="s">
        <v>112</v>
      </c>
      <c r="I12" s="65" t="s">
        <v>169</v>
      </c>
      <c r="J12" s="65" t="s">
        <v>67</v>
      </c>
      <c r="K12" s="162" t="s">
        <v>41</v>
      </c>
      <c r="L12" s="82">
        <f>VLOOKUP(K12,'Risk Area and Risk Matrix '!E$7:F$11,2,FALSE)</f>
        <v>4</v>
      </c>
      <c r="M12" s="74">
        <f>HLOOKUP(J12,'Risk Area and Risk Matrix '!G$5:K$6,2,FALSE)</f>
        <v>2</v>
      </c>
      <c r="N12" s="92" t="str">
        <f t="shared" si="0"/>
        <v>42</v>
      </c>
      <c r="O12" s="83" t="str">
        <f>IF(ISNA(INDEX('Risk Area and Risk Matrix '!G$7:K$11,L12,M12)),"",VLOOKUP(LEFT(INDEX('Risk Area and Risk Matrix '!G$7:K$11,L12,M12),1),'Risk Area and Risk Matrix '!E$20:F$23,2,FALSE))</f>
        <v>Low</v>
      </c>
      <c r="P12" s="84">
        <f>IF(ISNA(VLOOKUP(K12,'Risk Area and Risk Matrix '!E$7:K$11,M12+2,FALSE)),"",ABS(LEFT(RIGHT(VLOOKUP(K12,'Risk Area and Risk Matrix '!E$7:K$11,M12+2,FALSE),3),2)))</f>
        <v>4</v>
      </c>
      <c r="Q12" s="75" t="s">
        <v>153</v>
      </c>
      <c r="R12" s="79" t="s">
        <v>376</v>
      </c>
      <c r="S12" s="81"/>
      <c r="T12" s="64"/>
      <c r="U12" s="81" t="s">
        <v>107</v>
      </c>
      <c r="V12" s="72" t="s">
        <v>383</v>
      </c>
    </row>
    <row r="13" spans="1:24" s="7" customFormat="1" ht="127.5" x14ac:dyDescent="0.2">
      <c r="A13" s="170">
        <v>10</v>
      </c>
      <c r="B13" s="174" t="s">
        <v>256</v>
      </c>
      <c r="C13" s="80" t="s">
        <v>380</v>
      </c>
      <c r="D13" s="159" t="s">
        <v>266</v>
      </c>
      <c r="E13" s="155" t="s">
        <v>363</v>
      </c>
      <c r="F13" s="157" t="s">
        <v>320</v>
      </c>
      <c r="G13" s="157" t="s">
        <v>273</v>
      </c>
      <c r="H13" s="65" t="s">
        <v>112</v>
      </c>
      <c r="I13" s="65" t="s">
        <v>169</v>
      </c>
      <c r="J13" s="65" t="s">
        <v>67</v>
      </c>
      <c r="K13" s="65" t="s">
        <v>42</v>
      </c>
      <c r="L13" s="82">
        <f>VLOOKUP(K13,'Risk Area and Risk Matrix '!E$7:F$11,2,FALSE)</f>
        <v>3</v>
      </c>
      <c r="M13" s="74">
        <f>HLOOKUP(J13,'Risk Area and Risk Matrix '!G$5:K$6,2,FALSE)</f>
        <v>2</v>
      </c>
      <c r="N13" s="92" t="str">
        <f t="shared" ref="N13:N31" si="3">CONCATENATE(L13,M13)</f>
        <v>32</v>
      </c>
      <c r="O13" s="83" t="str">
        <f>IF(ISNA(INDEX('Risk Area and Risk Matrix '!G$7:K$11,L13,M13)),"",VLOOKUP(LEFT(INDEX('Risk Area and Risk Matrix '!G$7:K$11,L13,M13),1),'Risk Area and Risk Matrix '!E$20:F$23,2,FALSE))</f>
        <v>Medium</v>
      </c>
      <c r="P13" s="84">
        <f>IF(ISNA(VLOOKUP(K13,'Risk Area and Risk Matrix '!E$7:K$11,M13+2,FALSE)),"",ABS(LEFT(RIGHT(VLOOKUP(K13,'Risk Area and Risk Matrix '!E$7:K$11,M13+2,FALSE),3),2)))</f>
        <v>6</v>
      </c>
      <c r="Q13" s="75" t="s">
        <v>153</v>
      </c>
      <c r="R13" s="79" t="s">
        <v>376</v>
      </c>
      <c r="S13" s="81"/>
      <c r="T13" s="64"/>
      <c r="U13" s="81" t="s">
        <v>107</v>
      </c>
      <c r="V13" s="72" t="s">
        <v>383</v>
      </c>
    </row>
    <row r="14" spans="1:24" s="7" customFormat="1" ht="255" x14ac:dyDescent="0.2">
      <c r="A14" s="170">
        <v>11</v>
      </c>
      <c r="B14" s="174" t="s">
        <v>256</v>
      </c>
      <c r="C14" s="80" t="s">
        <v>380</v>
      </c>
      <c r="D14" s="159" t="s">
        <v>267</v>
      </c>
      <c r="E14" s="155" t="s">
        <v>309</v>
      </c>
      <c r="F14" s="157" t="s">
        <v>321</v>
      </c>
      <c r="G14" s="157" t="s">
        <v>357</v>
      </c>
      <c r="H14" s="65" t="s">
        <v>112</v>
      </c>
      <c r="I14" s="65" t="s">
        <v>169</v>
      </c>
      <c r="J14" s="65" t="s">
        <v>67</v>
      </c>
      <c r="K14" s="65" t="s">
        <v>42</v>
      </c>
      <c r="L14" s="82">
        <f>VLOOKUP(K14,'Risk Area and Risk Matrix '!E$7:F$11,2,FALSE)</f>
        <v>3</v>
      </c>
      <c r="M14" s="74">
        <f>HLOOKUP(J14,'Risk Area and Risk Matrix '!G$5:K$6,2,FALSE)</f>
        <v>2</v>
      </c>
      <c r="N14" s="92" t="str">
        <f t="shared" si="3"/>
        <v>32</v>
      </c>
      <c r="O14" s="83" t="str">
        <f>IF(ISNA(INDEX('Risk Area and Risk Matrix '!G$7:K$11,L14,M14)),"",VLOOKUP(LEFT(INDEX('Risk Area and Risk Matrix '!G$7:K$11,L14,M14),1),'Risk Area and Risk Matrix '!E$20:F$23,2,FALSE))</f>
        <v>Medium</v>
      </c>
      <c r="P14" s="84">
        <f>IF(ISNA(VLOOKUP(K14,'Risk Area and Risk Matrix '!E$7:K$11,M14+2,FALSE)),"",ABS(LEFT(RIGHT(VLOOKUP(K14,'Risk Area and Risk Matrix '!E$7:K$11,M14+2,FALSE),3),2)))</f>
        <v>6</v>
      </c>
      <c r="Q14" s="75" t="s">
        <v>153</v>
      </c>
      <c r="R14" s="79" t="s">
        <v>376</v>
      </c>
      <c r="S14" s="81"/>
      <c r="T14" s="64"/>
      <c r="U14" s="81" t="s">
        <v>107</v>
      </c>
      <c r="V14" s="72" t="s">
        <v>383</v>
      </c>
    </row>
    <row r="15" spans="1:24" s="7" customFormat="1" ht="408" x14ac:dyDescent="0.2">
      <c r="A15" s="170">
        <v>12</v>
      </c>
      <c r="B15" s="174" t="s">
        <v>256</v>
      </c>
      <c r="C15" s="80" t="s">
        <v>380</v>
      </c>
      <c r="D15" s="167" t="s">
        <v>361</v>
      </c>
      <c r="E15" s="155" t="s">
        <v>362</v>
      </c>
      <c r="F15" s="166" t="s">
        <v>373</v>
      </c>
      <c r="G15" s="157" t="s">
        <v>374</v>
      </c>
      <c r="H15" s="65" t="s">
        <v>112</v>
      </c>
      <c r="I15" s="65" t="s">
        <v>169</v>
      </c>
      <c r="J15" s="65" t="s">
        <v>67</v>
      </c>
      <c r="K15" s="65" t="s">
        <v>42</v>
      </c>
      <c r="L15" s="82"/>
      <c r="M15" s="74"/>
      <c r="N15" s="92"/>
      <c r="O15" s="83"/>
      <c r="P15" s="84"/>
      <c r="Q15" s="75" t="s">
        <v>153</v>
      </c>
      <c r="R15" s="79" t="s">
        <v>376</v>
      </c>
      <c r="S15" s="81"/>
      <c r="T15" s="64"/>
      <c r="U15" s="81" t="s">
        <v>107</v>
      </c>
      <c r="V15" s="72" t="s">
        <v>383</v>
      </c>
    </row>
    <row r="16" spans="1:24" s="7" customFormat="1" ht="13.5" customHeight="1" x14ac:dyDescent="0.2">
      <c r="A16" s="170">
        <v>13</v>
      </c>
      <c r="B16" s="174" t="s">
        <v>256</v>
      </c>
      <c r="C16" s="80" t="s">
        <v>380</v>
      </c>
      <c r="D16" s="159" t="s">
        <v>249</v>
      </c>
      <c r="E16" s="155" t="s">
        <v>366</v>
      </c>
      <c r="F16" s="157" t="s">
        <v>321</v>
      </c>
      <c r="G16" s="157" t="s">
        <v>358</v>
      </c>
      <c r="H16" s="65"/>
      <c r="I16" s="65" t="s">
        <v>169</v>
      </c>
      <c r="J16" s="65" t="s">
        <v>67</v>
      </c>
      <c r="K16" s="65" t="s">
        <v>42</v>
      </c>
      <c r="L16" s="82">
        <f>VLOOKUP(K16,'Risk Area and Risk Matrix '!E$7:F$11,2,FALSE)</f>
        <v>3</v>
      </c>
      <c r="M16" s="74">
        <f>HLOOKUP(J16,'Risk Area and Risk Matrix '!G$5:K$6,2,FALSE)</f>
        <v>2</v>
      </c>
      <c r="N16" s="92" t="str">
        <f t="shared" si="3"/>
        <v>32</v>
      </c>
      <c r="O16" s="83" t="str">
        <f>IF(ISNA(INDEX('Risk Area and Risk Matrix '!G$7:K$11,L16,M16)),"",VLOOKUP(LEFT(INDEX('Risk Area and Risk Matrix '!G$7:K$11,L16,M16),1),'Risk Area and Risk Matrix '!E$20:F$23,2,FALSE))</f>
        <v>Medium</v>
      </c>
      <c r="P16" s="84">
        <f>IF(ISNA(VLOOKUP(K16,'Risk Area and Risk Matrix '!E$7:K$11,M16+2,FALSE)),"",ABS(LEFT(RIGHT(VLOOKUP(K16,'Risk Area and Risk Matrix '!E$7:K$11,M16+2,FALSE),3),2)))</f>
        <v>6</v>
      </c>
      <c r="Q16" s="75" t="s">
        <v>153</v>
      </c>
      <c r="R16" s="79" t="s">
        <v>376</v>
      </c>
      <c r="S16" s="81"/>
      <c r="T16" s="64"/>
      <c r="U16" s="81" t="s">
        <v>107</v>
      </c>
      <c r="V16" s="72" t="s">
        <v>383</v>
      </c>
    </row>
    <row r="17" spans="1:22" s="7" customFormat="1" ht="63.75" x14ac:dyDescent="0.2">
      <c r="A17" s="170">
        <v>14</v>
      </c>
      <c r="B17" s="174" t="s">
        <v>256</v>
      </c>
      <c r="C17" s="80" t="s">
        <v>380</v>
      </c>
      <c r="D17" s="159" t="s">
        <v>268</v>
      </c>
      <c r="E17" s="157" t="s">
        <v>274</v>
      </c>
      <c r="F17" s="164" t="s">
        <v>322</v>
      </c>
      <c r="G17" s="157" t="s">
        <v>308</v>
      </c>
      <c r="H17" s="65" t="s">
        <v>112</v>
      </c>
      <c r="I17" s="65" t="s">
        <v>205</v>
      </c>
      <c r="J17" s="65" t="s">
        <v>67</v>
      </c>
      <c r="K17" s="65" t="s">
        <v>42</v>
      </c>
      <c r="L17" s="82">
        <f>VLOOKUP(K17,'Risk Area and Risk Matrix '!E$7:F$11,2,FALSE)</f>
        <v>3</v>
      </c>
      <c r="M17" s="74">
        <f>HLOOKUP(J17,'Risk Area and Risk Matrix '!G$5:K$6,2,FALSE)</f>
        <v>2</v>
      </c>
      <c r="N17" s="92" t="str">
        <f t="shared" si="3"/>
        <v>32</v>
      </c>
      <c r="O17" s="83" t="str">
        <f>IF(ISNA(INDEX('Risk Area and Risk Matrix '!G$7:K$11,L17,M17)),"",VLOOKUP(LEFT(INDEX('Risk Area and Risk Matrix '!G$7:K$11,L17,M17),1),'Risk Area and Risk Matrix '!E$20:F$23,2,FALSE))</f>
        <v>Medium</v>
      </c>
      <c r="P17" s="84">
        <f>IF(ISNA(VLOOKUP(K17,'Risk Area and Risk Matrix '!E$7:K$11,M17+2,FALSE)),"",ABS(LEFT(RIGHT(VLOOKUP(K17,'Risk Area and Risk Matrix '!E$7:K$11,M17+2,FALSE),3),2)))</f>
        <v>6</v>
      </c>
      <c r="Q17" s="75" t="s">
        <v>153</v>
      </c>
      <c r="R17" s="79" t="s">
        <v>376</v>
      </c>
      <c r="S17" s="81"/>
      <c r="T17" s="64"/>
      <c r="U17" s="81" t="s">
        <v>107</v>
      </c>
      <c r="V17" s="72" t="s">
        <v>383</v>
      </c>
    </row>
    <row r="18" spans="1:22" s="7" customFormat="1" ht="102" x14ac:dyDescent="0.2">
      <c r="A18" s="170">
        <v>15</v>
      </c>
      <c r="B18" s="174" t="s">
        <v>256</v>
      </c>
      <c r="C18" s="80" t="s">
        <v>380</v>
      </c>
      <c r="D18" s="165" t="s">
        <v>251</v>
      </c>
      <c r="E18" s="163" t="s">
        <v>251</v>
      </c>
      <c r="F18" s="155" t="s">
        <v>307</v>
      </c>
      <c r="G18" s="157" t="s">
        <v>275</v>
      </c>
      <c r="H18" s="65" t="s">
        <v>112</v>
      </c>
      <c r="I18" s="65" t="s">
        <v>169</v>
      </c>
      <c r="J18" s="65" t="s">
        <v>6</v>
      </c>
      <c r="K18" s="65" t="s">
        <v>41</v>
      </c>
      <c r="L18" s="82">
        <f>VLOOKUP(K18,'Risk Area and Risk Matrix '!E$7:F$11,2,FALSE)</f>
        <v>4</v>
      </c>
      <c r="M18" s="74">
        <f>HLOOKUP(J18,'Risk Area and Risk Matrix '!G$5:K$6,2,FALSE)</f>
        <v>3</v>
      </c>
      <c r="N18" s="92" t="str">
        <f t="shared" si="3"/>
        <v>43</v>
      </c>
      <c r="O18" s="83" t="str">
        <f>IF(ISNA(INDEX('Risk Area and Risk Matrix '!G$7:K$11,L18,M18)),"",VLOOKUP(LEFT(INDEX('Risk Area and Risk Matrix '!G$7:K$11,L18,M18),1),'Risk Area and Risk Matrix '!E$20:F$23,2,FALSE))</f>
        <v>Medium</v>
      </c>
      <c r="P18" s="84">
        <f>IF(ISNA(VLOOKUP(K18,'Risk Area and Risk Matrix '!E$7:K$11,M18+2,FALSE)),"",ABS(LEFT(RIGHT(VLOOKUP(K18,'Risk Area and Risk Matrix '!E$7:K$11,M18+2,FALSE),3),2)))</f>
        <v>6</v>
      </c>
      <c r="Q18" s="75" t="s">
        <v>153</v>
      </c>
      <c r="R18" s="79" t="s">
        <v>376</v>
      </c>
      <c r="S18" s="81"/>
      <c r="T18" s="64"/>
      <c r="U18" s="81" t="s">
        <v>107</v>
      </c>
      <c r="V18" s="72" t="s">
        <v>383</v>
      </c>
    </row>
    <row r="19" spans="1:22" s="7" customFormat="1" ht="114.75" x14ac:dyDescent="0.2">
      <c r="A19" s="170">
        <v>16</v>
      </c>
      <c r="B19" s="174" t="s">
        <v>256</v>
      </c>
      <c r="C19" s="80" t="s">
        <v>380</v>
      </c>
      <c r="D19" s="165" t="s">
        <v>170</v>
      </c>
      <c r="E19" s="155" t="s">
        <v>305</v>
      </c>
      <c r="F19" s="160" t="s">
        <v>323</v>
      </c>
      <c r="G19" s="157" t="s">
        <v>306</v>
      </c>
      <c r="H19" s="65" t="s">
        <v>112</v>
      </c>
      <c r="I19" s="65" t="s">
        <v>169</v>
      </c>
      <c r="J19" s="65" t="s">
        <v>62</v>
      </c>
      <c r="K19" s="65" t="s">
        <v>41</v>
      </c>
      <c r="L19" s="82">
        <f>VLOOKUP(K19,'Risk Area and Risk Matrix '!E$7:F$11,2,FALSE)</f>
        <v>4</v>
      </c>
      <c r="M19" s="74">
        <f>HLOOKUP(J19,'Risk Area and Risk Matrix '!G$5:K$6,2,FALSE)</f>
        <v>4</v>
      </c>
      <c r="N19" s="92" t="str">
        <f t="shared" si="3"/>
        <v>44</v>
      </c>
      <c r="O19" s="83" t="str">
        <f>IF(ISNA(INDEX('Risk Area and Risk Matrix '!G$7:K$11,L19,M19)),"",VLOOKUP(LEFT(INDEX('Risk Area and Risk Matrix '!G$7:K$11,L19,M19),1),'Risk Area and Risk Matrix '!E$20:F$23,2,FALSE))</f>
        <v>Medium</v>
      </c>
      <c r="P19" s="84">
        <f>IF(ISNA(VLOOKUP(K19,'Risk Area and Risk Matrix '!E$7:K$11,M19+2,FALSE)),"",ABS(LEFT(RIGHT(VLOOKUP(K19,'Risk Area and Risk Matrix '!E$7:K$11,M19+2,FALSE),3),2)))</f>
        <v>8</v>
      </c>
      <c r="Q19" s="75" t="s">
        <v>153</v>
      </c>
      <c r="R19" s="79" t="s">
        <v>376</v>
      </c>
      <c r="S19" s="81"/>
      <c r="T19" s="64"/>
      <c r="U19" s="81" t="s">
        <v>107</v>
      </c>
      <c r="V19" s="72" t="s">
        <v>383</v>
      </c>
    </row>
    <row r="20" spans="1:22" s="7" customFormat="1" ht="76.5" x14ac:dyDescent="0.2">
      <c r="A20" s="170">
        <v>17</v>
      </c>
      <c r="B20" s="174" t="s">
        <v>256</v>
      </c>
      <c r="C20" s="80" t="s">
        <v>380</v>
      </c>
      <c r="D20" s="165" t="s">
        <v>171</v>
      </c>
      <c r="E20" s="155" t="s">
        <v>303</v>
      </c>
      <c r="F20" s="160" t="s">
        <v>324</v>
      </c>
      <c r="G20" s="157" t="s">
        <v>304</v>
      </c>
      <c r="H20" s="65" t="s">
        <v>112</v>
      </c>
      <c r="I20" s="65" t="s">
        <v>169</v>
      </c>
      <c r="J20" s="65" t="s">
        <v>62</v>
      </c>
      <c r="K20" s="65" t="s">
        <v>40</v>
      </c>
      <c r="L20" s="82">
        <f>VLOOKUP(K20,'Risk Area and Risk Matrix '!E$7:F$11,2,FALSE)</f>
        <v>5</v>
      </c>
      <c r="M20" s="74">
        <f>HLOOKUP(J20,'Risk Area and Risk Matrix '!G$5:K$6,2,FALSE)</f>
        <v>4</v>
      </c>
      <c r="N20" s="92" t="str">
        <f t="shared" si="3"/>
        <v>54</v>
      </c>
      <c r="O20" s="83" t="str">
        <f>IF(ISNA(INDEX('Risk Area and Risk Matrix '!G$7:K$11,L20,M20)),"",VLOOKUP(LEFT(INDEX('Risk Area and Risk Matrix '!G$7:K$11,L20,M20),1),'Risk Area and Risk Matrix '!E$20:F$23,2,FALSE))</f>
        <v>Medium</v>
      </c>
      <c r="P20" s="84">
        <f>IF(ISNA(VLOOKUP(K20,'Risk Area and Risk Matrix '!E$7:K$11,M20+2,FALSE)),"",ABS(LEFT(RIGHT(VLOOKUP(K20,'Risk Area and Risk Matrix '!E$7:K$11,M20+2,FALSE),3),2)))</f>
        <v>4</v>
      </c>
      <c r="Q20" s="75" t="s">
        <v>153</v>
      </c>
      <c r="R20" s="79" t="s">
        <v>376</v>
      </c>
      <c r="S20" s="81"/>
      <c r="T20" s="64"/>
      <c r="U20" s="81" t="s">
        <v>107</v>
      </c>
      <c r="V20" s="72" t="s">
        <v>383</v>
      </c>
    </row>
    <row r="21" spans="1:22" s="7" customFormat="1" ht="89.25" x14ac:dyDescent="0.2">
      <c r="A21" s="170">
        <v>19</v>
      </c>
      <c r="B21" s="174" t="s">
        <v>256</v>
      </c>
      <c r="C21" s="80" t="s">
        <v>380</v>
      </c>
      <c r="D21" s="165" t="s">
        <v>172</v>
      </c>
      <c r="E21" s="155" t="s">
        <v>302</v>
      </c>
      <c r="F21" s="157" t="s">
        <v>325</v>
      </c>
      <c r="G21" s="157" t="s">
        <v>359</v>
      </c>
      <c r="H21" s="65" t="s">
        <v>112</v>
      </c>
      <c r="I21" s="65" t="s">
        <v>169</v>
      </c>
      <c r="J21" s="65" t="s">
        <v>67</v>
      </c>
      <c r="K21" s="65" t="s">
        <v>40</v>
      </c>
      <c r="L21" s="82">
        <f>VLOOKUP(K21,'Risk Area and Risk Matrix '!E$7:F$11,2,FALSE)</f>
        <v>5</v>
      </c>
      <c r="M21" s="74">
        <f>HLOOKUP(J21,'Risk Area and Risk Matrix '!G$5:K$6,2,FALSE)</f>
        <v>2</v>
      </c>
      <c r="N21" s="92" t="str">
        <f t="shared" si="3"/>
        <v>52</v>
      </c>
      <c r="O21" s="83" t="str">
        <f>IF(ISNA(INDEX('Risk Area and Risk Matrix '!G$7:K$11,L21,M21)),"",VLOOKUP(LEFT(INDEX('Risk Area and Risk Matrix '!G$7:K$11,L21,M21),1),'Risk Area and Risk Matrix '!E$20:F$23,2,FALSE))</f>
        <v>Low</v>
      </c>
      <c r="P21" s="84">
        <f>IF(ISNA(VLOOKUP(K21,'Risk Area and Risk Matrix '!E$7:K$11,M21+2,FALSE)),"",ABS(LEFT(RIGHT(VLOOKUP(K21,'Risk Area and Risk Matrix '!E$7:K$11,M21+2,FALSE),3),2)))</f>
        <v>2</v>
      </c>
      <c r="Q21" s="75" t="s">
        <v>153</v>
      </c>
      <c r="R21" s="79" t="s">
        <v>376</v>
      </c>
      <c r="S21" s="81"/>
      <c r="T21" s="64"/>
      <c r="U21" s="81" t="s">
        <v>107</v>
      </c>
      <c r="V21" s="72" t="s">
        <v>383</v>
      </c>
    </row>
    <row r="22" spans="1:22" s="7" customFormat="1" ht="178.5" x14ac:dyDescent="0.2">
      <c r="A22" s="170">
        <v>20</v>
      </c>
      <c r="B22" s="174" t="s">
        <v>256</v>
      </c>
      <c r="C22" s="80" t="s">
        <v>380</v>
      </c>
      <c r="D22" s="165" t="s">
        <v>301</v>
      </c>
      <c r="E22" s="157" t="s">
        <v>299</v>
      </c>
      <c r="F22" s="155" t="s">
        <v>341</v>
      </c>
      <c r="G22" s="155" t="s">
        <v>277</v>
      </c>
      <c r="H22" s="65" t="s">
        <v>112</v>
      </c>
      <c r="I22" s="65" t="s">
        <v>169</v>
      </c>
      <c r="J22" s="65" t="s">
        <v>62</v>
      </c>
      <c r="K22" s="65" t="s">
        <v>41</v>
      </c>
      <c r="L22" s="82">
        <f>VLOOKUP(K22,'Risk Area and Risk Matrix '!E$7:F$11,2,FALSE)</f>
        <v>4</v>
      </c>
      <c r="M22" s="74">
        <f>HLOOKUP(J22,'Risk Area and Risk Matrix '!G$5:K$6,2,FALSE)</f>
        <v>4</v>
      </c>
      <c r="N22" s="92" t="str">
        <f t="shared" si="3"/>
        <v>44</v>
      </c>
      <c r="O22" s="83" t="str">
        <f>IF(ISNA(INDEX('Risk Area and Risk Matrix '!G$7:K$11,L22,M22)),"",VLOOKUP(LEFT(INDEX('Risk Area and Risk Matrix '!G$7:K$11,L22,M22),1),'Risk Area and Risk Matrix '!E$20:F$23,2,FALSE))</f>
        <v>Medium</v>
      </c>
      <c r="P22" s="84">
        <f>IF(ISNA(VLOOKUP(K22,'Risk Area and Risk Matrix '!E$7:K$11,M22+2,FALSE)),"",ABS(LEFT(RIGHT(VLOOKUP(K22,'Risk Area and Risk Matrix '!E$7:K$11,M22+2,FALSE),3),2)))</f>
        <v>8</v>
      </c>
      <c r="Q22" s="75" t="s">
        <v>153</v>
      </c>
      <c r="R22" s="79" t="s">
        <v>376</v>
      </c>
      <c r="S22" s="81"/>
      <c r="T22" s="64"/>
      <c r="U22" s="81" t="s">
        <v>107</v>
      </c>
      <c r="V22" s="72" t="s">
        <v>383</v>
      </c>
    </row>
    <row r="23" spans="1:22" s="7" customFormat="1" ht="178.5" x14ac:dyDescent="0.2">
      <c r="A23" s="170">
        <v>21</v>
      </c>
      <c r="B23" s="174" t="s">
        <v>256</v>
      </c>
      <c r="C23" s="80" t="s">
        <v>380</v>
      </c>
      <c r="D23" s="165" t="s">
        <v>173</v>
      </c>
      <c r="E23" s="157" t="s">
        <v>300</v>
      </c>
      <c r="F23" s="157" t="s">
        <v>326</v>
      </c>
      <c r="G23" s="157" t="s">
        <v>277</v>
      </c>
      <c r="H23" s="65" t="s">
        <v>112</v>
      </c>
      <c r="I23" s="65" t="s">
        <v>169</v>
      </c>
      <c r="J23" s="65" t="s">
        <v>62</v>
      </c>
      <c r="K23" s="65" t="s">
        <v>40</v>
      </c>
      <c r="L23" s="82">
        <f>VLOOKUP(K23,'Risk Area and Risk Matrix '!E$7:F$11,2,FALSE)</f>
        <v>5</v>
      </c>
      <c r="M23" s="74">
        <f>HLOOKUP(J23,'Risk Area and Risk Matrix '!G$5:K$6,2,FALSE)</f>
        <v>4</v>
      </c>
      <c r="N23" s="92" t="str">
        <f t="shared" si="3"/>
        <v>54</v>
      </c>
      <c r="O23" s="83" t="str">
        <f>IF(ISNA(INDEX('Risk Area and Risk Matrix '!G$7:K$11,L23,M23)),"",VLOOKUP(LEFT(INDEX('Risk Area and Risk Matrix '!G$7:K$11,L23,M23),1),'Risk Area and Risk Matrix '!E$20:F$23,2,FALSE))</f>
        <v>Medium</v>
      </c>
      <c r="P23" s="84">
        <f>IF(ISNA(VLOOKUP(K23,'Risk Area and Risk Matrix '!E$7:K$11,M23+2,FALSE)),"",ABS(LEFT(RIGHT(VLOOKUP(K23,'Risk Area and Risk Matrix '!E$7:K$11,M23+2,FALSE),3),2)))</f>
        <v>4</v>
      </c>
      <c r="Q23" s="75" t="s">
        <v>153</v>
      </c>
      <c r="R23" s="79" t="s">
        <v>376</v>
      </c>
      <c r="S23" s="81"/>
      <c r="T23" s="64"/>
      <c r="U23" s="81" t="s">
        <v>107</v>
      </c>
      <c r="V23" s="72" t="s">
        <v>383</v>
      </c>
    </row>
    <row r="24" spans="1:22" s="7" customFormat="1" ht="178.5" x14ac:dyDescent="0.2">
      <c r="A24" s="170">
        <v>22</v>
      </c>
      <c r="B24" s="174" t="s">
        <v>256</v>
      </c>
      <c r="C24" s="80" t="s">
        <v>380</v>
      </c>
      <c r="D24" s="165" t="s">
        <v>242</v>
      </c>
      <c r="E24" s="157" t="s">
        <v>299</v>
      </c>
      <c r="F24" s="157" t="s">
        <v>327</v>
      </c>
      <c r="G24" s="155" t="s">
        <v>276</v>
      </c>
      <c r="H24" s="65" t="s">
        <v>112</v>
      </c>
      <c r="I24" s="65" t="s">
        <v>169</v>
      </c>
      <c r="J24" s="65" t="s">
        <v>62</v>
      </c>
      <c r="K24" s="65" t="s">
        <v>40</v>
      </c>
      <c r="L24" s="82">
        <f>VLOOKUP(K24,'Risk Area and Risk Matrix '!E$7:F$11,2,FALSE)</f>
        <v>5</v>
      </c>
      <c r="M24" s="74">
        <f>HLOOKUP(J24,'Risk Area and Risk Matrix '!G$5:K$6,2,FALSE)</f>
        <v>4</v>
      </c>
      <c r="N24" s="92" t="str">
        <f t="shared" si="3"/>
        <v>54</v>
      </c>
      <c r="O24" s="83" t="str">
        <f>IF(ISNA(INDEX('Risk Area and Risk Matrix '!G$7:K$11,L24,M24)),"",VLOOKUP(LEFT(INDEX('Risk Area and Risk Matrix '!G$7:K$11,L24,M24),1),'Risk Area and Risk Matrix '!E$20:F$23,2,FALSE))</f>
        <v>Medium</v>
      </c>
      <c r="P24" s="84">
        <f>IF(ISNA(VLOOKUP(K24,'Risk Area and Risk Matrix '!E$7:K$11,M24+2,FALSE)),"",ABS(LEFT(RIGHT(VLOOKUP(K24,'Risk Area and Risk Matrix '!E$7:K$11,M24+2,FALSE),3),2)))</f>
        <v>4</v>
      </c>
      <c r="Q24" s="75" t="s">
        <v>153</v>
      </c>
      <c r="R24" s="79" t="s">
        <v>376</v>
      </c>
      <c r="S24" s="81"/>
      <c r="T24" s="64"/>
      <c r="U24" s="81" t="s">
        <v>107</v>
      </c>
      <c r="V24" s="72" t="s">
        <v>383</v>
      </c>
    </row>
    <row r="25" spans="1:22" s="7" customFormat="1" ht="178.5" x14ac:dyDescent="0.2">
      <c r="A25" s="170">
        <v>23</v>
      </c>
      <c r="B25" s="174" t="s">
        <v>256</v>
      </c>
      <c r="C25" s="80" t="s">
        <v>380</v>
      </c>
      <c r="D25" s="165" t="s">
        <v>174</v>
      </c>
      <c r="E25" s="163" t="s">
        <v>298</v>
      </c>
      <c r="F25" s="157" t="s">
        <v>340</v>
      </c>
      <c r="G25" s="155" t="s">
        <v>277</v>
      </c>
      <c r="H25" s="65" t="s">
        <v>112</v>
      </c>
      <c r="I25" s="65" t="s">
        <v>169</v>
      </c>
      <c r="J25" s="65" t="s">
        <v>62</v>
      </c>
      <c r="K25" s="65" t="s">
        <v>41</v>
      </c>
      <c r="L25" s="82">
        <f>VLOOKUP(K25,'Risk Area and Risk Matrix '!E$7:F$11,2,FALSE)</f>
        <v>4</v>
      </c>
      <c r="M25" s="74">
        <f>HLOOKUP(J25,'Risk Area and Risk Matrix '!G$5:K$6,2,FALSE)</f>
        <v>4</v>
      </c>
      <c r="N25" s="92" t="str">
        <f t="shared" si="3"/>
        <v>44</v>
      </c>
      <c r="O25" s="83" t="str">
        <f>IF(ISNA(INDEX('Risk Area and Risk Matrix '!G$7:K$11,L25,M25)),"",VLOOKUP(LEFT(INDEX('Risk Area and Risk Matrix '!G$7:K$11,L25,M25),1),'Risk Area and Risk Matrix '!E$20:F$23,2,FALSE))</f>
        <v>Medium</v>
      </c>
      <c r="P25" s="84">
        <f>IF(ISNA(VLOOKUP(K25,'Risk Area and Risk Matrix '!E$7:K$11,M25+2,FALSE)),"",ABS(LEFT(RIGHT(VLOOKUP(K25,'Risk Area and Risk Matrix '!E$7:K$11,M25+2,FALSE),3),2)))</f>
        <v>8</v>
      </c>
      <c r="Q25" s="75" t="s">
        <v>153</v>
      </c>
      <c r="R25" s="79" t="s">
        <v>376</v>
      </c>
      <c r="S25" s="81"/>
      <c r="T25" s="64"/>
      <c r="U25" s="81" t="s">
        <v>107</v>
      </c>
      <c r="V25" s="72" t="s">
        <v>383</v>
      </c>
    </row>
    <row r="26" spans="1:22" s="7" customFormat="1" ht="63.75" x14ac:dyDescent="0.2">
      <c r="A26" s="170">
        <v>24</v>
      </c>
      <c r="B26" s="174" t="s">
        <v>256</v>
      </c>
      <c r="C26" s="80" t="s">
        <v>380</v>
      </c>
      <c r="D26" s="165" t="s">
        <v>175</v>
      </c>
      <c r="E26" s="157" t="s">
        <v>297</v>
      </c>
      <c r="F26" s="155" t="s">
        <v>296</v>
      </c>
      <c r="G26" s="157" t="s">
        <v>278</v>
      </c>
      <c r="H26" s="65" t="s">
        <v>112</v>
      </c>
      <c r="I26" s="65" t="s">
        <v>169</v>
      </c>
      <c r="J26" s="65" t="s">
        <v>66</v>
      </c>
      <c r="K26" s="65" t="s">
        <v>42</v>
      </c>
      <c r="L26" s="82">
        <f>VLOOKUP(K26,'Risk Area and Risk Matrix '!E$7:F$11,2,FALSE)</f>
        <v>3</v>
      </c>
      <c r="M26" s="74">
        <f>HLOOKUP(J26,'Risk Area and Risk Matrix '!G$5:K$6,2,FALSE)</f>
        <v>1</v>
      </c>
      <c r="N26" s="92" t="str">
        <f t="shared" si="3"/>
        <v>31</v>
      </c>
      <c r="O26" s="83" t="str">
        <f>IF(ISNA(INDEX('Risk Area and Risk Matrix '!G$7:K$11,L26,M26)),"",VLOOKUP(LEFT(INDEX('Risk Area and Risk Matrix '!G$7:K$11,L26,M26),1),'Risk Area and Risk Matrix '!E$20:F$23,2,FALSE))</f>
        <v>Low</v>
      </c>
      <c r="P26" s="84">
        <f>IF(ISNA(VLOOKUP(K26,'Risk Area and Risk Matrix '!E$7:K$11,M26+2,FALSE)),"",ABS(LEFT(RIGHT(VLOOKUP(K26,'Risk Area and Risk Matrix '!E$7:K$11,M26+2,FALSE),3),2)))</f>
        <v>3</v>
      </c>
      <c r="Q26" s="75" t="s">
        <v>153</v>
      </c>
      <c r="R26" s="79" t="s">
        <v>376</v>
      </c>
      <c r="S26" s="81"/>
      <c r="T26" s="64"/>
      <c r="U26" s="81" t="s">
        <v>107</v>
      </c>
      <c r="V26" s="72" t="s">
        <v>383</v>
      </c>
    </row>
    <row r="27" spans="1:22" s="7" customFormat="1" ht="153" x14ac:dyDescent="0.2">
      <c r="A27" s="170">
        <v>25</v>
      </c>
      <c r="B27" s="174" t="s">
        <v>256</v>
      </c>
      <c r="C27" s="80" t="s">
        <v>380</v>
      </c>
      <c r="D27" s="165" t="s">
        <v>176</v>
      </c>
      <c r="E27" s="157" t="s">
        <v>279</v>
      </c>
      <c r="F27" s="79" t="s">
        <v>328</v>
      </c>
      <c r="G27" s="157" t="s">
        <v>280</v>
      </c>
      <c r="H27" s="65" t="s">
        <v>112</v>
      </c>
      <c r="I27" s="65" t="s">
        <v>169</v>
      </c>
      <c r="J27" s="65" t="s">
        <v>6</v>
      </c>
      <c r="K27" s="65" t="s">
        <v>40</v>
      </c>
      <c r="L27" s="82">
        <f>VLOOKUP(K27,'Risk Area and Risk Matrix '!E$7:F$11,2,FALSE)</f>
        <v>5</v>
      </c>
      <c r="M27" s="74">
        <f>HLOOKUP(J27,'Risk Area and Risk Matrix '!G$5:K$6,2,FALSE)</f>
        <v>3</v>
      </c>
      <c r="N27" s="92" t="str">
        <f t="shared" si="3"/>
        <v>53</v>
      </c>
      <c r="O27" s="83" t="str">
        <f>IF(ISNA(INDEX('Risk Area and Risk Matrix '!G$7:K$11,L27,M27)),"",VLOOKUP(LEFT(INDEX('Risk Area and Risk Matrix '!G$7:K$11,L27,M27),1),'Risk Area and Risk Matrix '!E$20:F$23,2,FALSE))</f>
        <v>Medium</v>
      </c>
      <c r="P27" s="84">
        <f>IF(ISNA(VLOOKUP(K27,'Risk Area and Risk Matrix '!E$7:K$11,M27+2,FALSE)),"",ABS(LEFT(RIGHT(VLOOKUP(K27,'Risk Area and Risk Matrix '!E$7:K$11,M27+2,FALSE),3),2)))</f>
        <v>3</v>
      </c>
      <c r="Q27" s="75" t="s">
        <v>153</v>
      </c>
      <c r="R27" s="79" t="s">
        <v>377</v>
      </c>
      <c r="S27" s="81"/>
      <c r="T27" s="64"/>
      <c r="U27" s="81" t="s">
        <v>107</v>
      </c>
      <c r="V27" s="72" t="s">
        <v>383</v>
      </c>
    </row>
    <row r="28" spans="1:22" s="7" customFormat="1" ht="127.5" x14ac:dyDescent="0.2">
      <c r="A28" s="170">
        <v>26</v>
      </c>
      <c r="B28" s="174" t="s">
        <v>256</v>
      </c>
      <c r="C28" s="80" t="s">
        <v>380</v>
      </c>
      <c r="D28" s="165" t="s">
        <v>177</v>
      </c>
      <c r="E28" s="79" t="s">
        <v>353</v>
      </c>
      <c r="F28" s="157" t="s">
        <v>329</v>
      </c>
      <c r="G28" s="157" t="s">
        <v>281</v>
      </c>
      <c r="H28" s="65" t="s">
        <v>112</v>
      </c>
      <c r="I28" s="65" t="s">
        <v>205</v>
      </c>
      <c r="J28" s="65" t="s">
        <v>62</v>
      </c>
      <c r="K28" s="65" t="s">
        <v>41</v>
      </c>
      <c r="L28" s="82">
        <f>VLOOKUP(K28,'Risk Area and Risk Matrix '!E$7:F$11,2,FALSE)</f>
        <v>4</v>
      </c>
      <c r="M28" s="74">
        <f>HLOOKUP(J28,'Risk Area and Risk Matrix '!G$5:K$6,2,FALSE)</f>
        <v>4</v>
      </c>
      <c r="N28" s="92" t="str">
        <f t="shared" si="3"/>
        <v>44</v>
      </c>
      <c r="O28" s="83" t="str">
        <f>IF(ISNA(INDEX('Risk Area and Risk Matrix '!G$7:K$11,L28,M28)),"",VLOOKUP(LEFT(INDEX('Risk Area and Risk Matrix '!G$7:K$11,L28,M28),1),'Risk Area and Risk Matrix '!E$20:F$23,2,FALSE))</f>
        <v>Medium</v>
      </c>
      <c r="P28" s="84">
        <f>IF(ISNA(VLOOKUP(K28,'Risk Area and Risk Matrix '!E$7:K$11,M28+2,FALSE)),"",ABS(LEFT(RIGHT(VLOOKUP(K28,'Risk Area and Risk Matrix '!E$7:K$11,M28+2,FALSE),3),2)))</f>
        <v>8</v>
      </c>
      <c r="Q28" s="75" t="s">
        <v>153</v>
      </c>
      <c r="R28" s="79" t="s">
        <v>376</v>
      </c>
      <c r="S28" s="81"/>
      <c r="T28" s="64"/>
      <c r="U28" s="81" t="s">
        <v>107</v>
      </c>
      <c r="V28" s="72" t="s">
        <v>383</v>
      </c>
    </row>
    <row r="29" spans="1:22" s="7" customFormat="1" ht="89.25" x14ac:dyDescent="0.2">
      <c r="A29" s="170">
        <v>27</v>
      </c>
      <c r="B29" s="174" t="s">
        <v>256</v>
      </c>
      <c r="C29" s="80" t="s">
        <v>380</v>
      </c>
      <c r="D29" s="165" t="s">
        <v>178</v>
      </c>
      <c r="E29" s="79" t="s">
        <v>353</v>
      </c>
      <c r="F29" s="157" t="s">
        <v>330</v>
      </c>
      <c r="G29" s="157" t="s">
        <v>282</v>
      </c>
      <c r="H29" s="65" t="s">
        <v>112</v>
      </c>
      <c r="I29" s="65" t="s">
        <v>205</v>
      </c>
      <c r="J29" s="65" t="s">
        <v>66</v>
      </c>
      <c r="K29" s="65" t="s">
        <v>42</v>
      </c>
      <c r="L29" s="82">
        <f>VLOOKUP(K29,'Risk Area and Risk Matrix '!E$7:F$11,2,FALSE)</f>
        <v>3</v>
      </c>
      <c r="M29" s="74">
        <f>HLOOKUP(J29,'Risk Area and Risk Matrix '!G$5:K$6,2,FALSE)</f>
        <v>1</v>
      </c>
      <c r="N29" s="92" t="str">
        <f t="shared" si="3"/>
        <v>31</v>
      </c>
      <c r="O29" s="83" t="str">
        <f>IF(ISNA(INDEX('Risk Area and Risk Matrix '!G$7:K$11,L29,M29)),"",VLOOKUP(LEFT(INDEX('Risk Area and Risk Matrix '!G$7:K$11,L29,M29),1),'Risk Area and Risk Matrix '!E$20:F$23,2,FALSE))</f>
        <v>Low</v>
      </c>
      <c r="P29" s="84">
        <f>IF(ISNA(VLOOKUP(K29,'Risk Area and Risk Matrix '!E$7:K$11,M29+2,FALSE)),"",ABS(LEFT(RIGHT(VLOOKUP(K29,'Risk Area and Risk Matrix '!E$7:K$11,M29+2,FALSE),3),2)))</f>
        <v>3</v>
      </c>
      <c r="Q29" s="75" t="s">
        <v>153</v>
      </c>
      <c r="R29" s="79" t="s">
        <v>376</v>
      </c>
      <c r="S29" s="81"/>
      <c r="T29" s="64"/>
      <c r="U29" s="81" t="s">
        <v>107</v>
      </c>
      <c r="V29" s="72" t="s">
        <v>383</v>
      </c>
    </row>
    <row r="30" spans="1:22" s="7" customFormat="1" ht="63.75" x14ac:dyDescent="0.2">
      <c r="A30" s="170">
        <v>28</v>
      </c>
      <c r="B30" s="174" t="s">
        <v>256</v>
      </c>
      <c r="C30" s="80" t="s">
        <v>380</v>
      </c>
      <c r="D30" s="165" t="s">
        <v>179</v>
      </c>
      <c r="E30" s="79"/>
      <c r="F30" s="157" t="s">
        <v>331</v>
      </c>
      <c r="G30" s="157" t="s">
        <v>283</v>
      </c>
      <c r="H30" s="65" t="s">
        <v>112</v>
      </c>
      <c r="I30" s="65" t="s">
        <v>205</v>
      </c>
      <c r="J30" s="65" t="s">
        <v>66</v>
      </c>
      <c r="K30" s="65" t="s">
        <v>42</v>
      </c>
      <c r="L30" s="82">
        <f>VLOOKUP(K30,'Risk Area and Risk Matrix '!E$7:F$11,2,FALSE)</f>
        <v>3</v>
      </c>
      <c r="M30" s="74">
        <f>HLOOKUP(J30,'Risk Area and Risk Matrix '!G$5:K$6,2,FALSE)</f>
        <v>1</v>
      </c>
      <c r="N30" s="92" t="str">
        <f t="shared" si="3"/>
        <v>31</v>
      </c>
      <c r="O30" s="83" t="str">
        <f>IF(ISNA(INDEX('Risk Area and Risk Matrix '!G$7:K$11,L30,M30)),"",VLOOKUP(LEFT(INDEX('Risk Area and Risk Matrix '!G$7:K$11,L30,M30),1),'Risk Area and Risk Matrix '!E$20:F$23,2,FALSE))</f>
        <v>Low</v>
      </c>
      <c r="P30" s="84">
        <f>IF(ISNA(VLOOKUP(K30,'Risk Area and Risk Matrix '!E$7:K$11,M30+2,FALSE)),"",ABS(LEFT(RIGHT(VLOOKUP(K30,'Risk Area and Risk Matrix '!E$7:K$11,M30+2,FALSE),3),2)))</f>
        <v>3</v>
      </c>
      <c r="Q30" s="75" t="s">
        <v>153</v>
      </c>
      <c r="R30" s="79" t="s">
        <v>376</v>
      </c>
      <c r="S30" s="81"/>
      <c r="T30" s="64"/>
      <c r="U30" s="81" t="s">
        <v>107</v>
      </c>
      <c r="V30" s="72" t="s">
        <v>383</v>
      </c>
    </row>
    <row r="31" spans="1:22" s="7" customFormat="1" ht="89.25" x14ac:dyDescent="0.2">
      <c r="A31" s="170">
        <v>29</v>
      </c>
      <c r="B31" s="174" t="s">
        <v>256</v>
      </c>
      <c r="C31" s="80" t="s">
        <v>380</v>
      </c>
      <c r="D31" s="165" t="s">
        <v>180</v>
      </c>
      <c r="E31" s="79" t="s">
        <v>353</v>
      </c>
      <c r="F31" s="157" t="s">
        <v>339</v>
      </c>
      <c r="G31" s="157" t="s">
        <v>347</v>
      </c>
      <c r="H31" s="65" t="s">
        <v>120</v>
      </c>
      <c r="I31" s="65" t="s">
        <v>205</v>
      </c>
      <c r="J31" s="65" t="s">
        <v>6</v>
      </c>
      <c r="K31" s="65" t="s">
        <v>41</v>
      </c>
      <c r="L31" s="82">
        <f>VLOOKUP(K31,'Risk Area and Risk Matrix '!E$7:F$11,2,FALSE)</f>
        <v>4</v>
      </c>
      <c r="M31" s="74">
        <f>HLOOKUP(J31,'Risk Area and Risk Matrix '!G$5:K$6,2,FALSE)</f>
        <v>3</v>
      </c>
      <c r="N31" s="92" t="str">
        <f t="shared" si="3"/>
        <v>43</v>
      </c>
      <c r="O31" s="83" t="str">
        <f>IF(ISNA(INDEX('Risk Area and Risk Matrix '!G$7:K$11,L31,M31)),"",VLOOKUP(LEFT(INDEX('Risk Area and Risk Matrix '!G$7:K$11,L31,M31),1),'Risk Area and Risk Matrix '!E$20:F$23,2,FALSE))</f>
        <v>Medium</v>
      </c>
      <c r="P31" s="84">
        <f>IF(ISNA(VLOOKUP(K31,'Risk Area and Risk Matrix '!E$7:K$11,M31+2,FALSE)),"",ABS(LEFT(RIGHT(VLOOKUP(K31,'Risk Area and Risk Matrix '!E$7:K$11,M31+2,FALSE),3),2)))</f>
        <v>6</v>
      </c>
      <c r="Q31" s="75" t="s">
        <v>153</v>
      </c>
      <c r="R31" s="79" t="s">
        <v>376</v>
      </c>
      <c r="S31" s="81"/>
      <c r="T31" s="64"/>
      <c r="U31" s="81" t="s">
        <v>107</v>
      </c>
      <c r="V31" s="72" t="s">
        <v>383</v>
      </c>
    </row>
    <row r="32" spans="1:22" s="7" customFormat="1" ht="127.5" x14ac:dyDescent="0.2">
      <c r="A32" s="170">
        <v>30</v>
      </c>
      <c r="B32" s="174" t="s">
        <v>256</v>
      </c>
      <c r="C32" s="80" t="s">
        <v>380</v>
      </c>
      <c r="D32" s="165" t="s">
        <v>181</v>
      </c>
      <c r="E32" s="79" t="s">
        <v>353</v>
      </c>
      <c r="F32" s="157" t="s">
        <v>345</v>
      </c>
      <c r="G32" s="157" t="s">
        <v>346</v>
      </c>
      <c r="H32" s="65" t="s">
        <v>120</v>
      </c>
      <c r="I32" s="65" t="s">
        <v>205</v>
      </c>
      <c r="J32" s="65" t="s">
        <v>6</v>
      </c>
      <c r="K32" s="65" t="s">
        <v>41</v>
      </c>
      <c r="L32" s="82">
        <f>VLOOKUP(K32,'Risk Area and Risk Matrix '!E$7:F$11,2,FALSE)</f>
        <v>4</v>
      </c>
      <c r="M32" s="74">
        <f>HLOOKUP(J32,'Risk Area and Risk Matrix '!G$5:K$6,2,FALSE)</f>
        <v>3</v>
      </c>
      <c r="N32" s="92" t="str">
        <f t="shared" si="0"/>
        <v>43</v>
      </c>
      <c r="O32" s="83" t="str">
        <f>IF(ISNA(INDEX('Risk Area and Risk Matrix '!G$7:K$11,L32,M32)),"",VLOOKUP(LEFT(INDEX('Risk Area and Risk Matrix '!G$7:K$11,L32,M32),1),'Risk Area and Risk Matrix '!E$20:F$23,2,FALSE))</f>
        <v>Medium</v>
      </c>
      <c r="P32" s="84">
        <f>IF(ISNA(VLOOKUP(K32,'Risk Area and Risk Matrix '!E$7:K$11,M32+2,FALSE)),"",ABS(LEFT(RIGHT(VLOOKUP(K32,'Risk Area and Risk Matrix '!E$7:K$11,M32+2,FALSE),3),2)))</f>
        <v>6</v>
      </c>
      <c r="Q32" s="75" t="s">
        <v>153</v>
      </c>
      <c r="R32" s="79" t="s">
        <v>376</v>
      </c>
      <c r="S32" s="81"/>
      <c r="T32" s="64"/>
      <c r="U32" s="81" t="s">
        <v>107</v>
      </c>
      <c r="V32" s="72" t="s">
        <v>383</v>
      </c>
    </row>
    <row r="33" spans="1:26" s="7" customFormat="1" ht="114.75" x14ac:dyDescent="0.2">
      <c r="A33" s="170">
        <v>31</v>
      </c>
      <c r="B33" s="174" t="s">
        <v>256</v>
      </c>
      <c r="C33" s="80" t="s">
        <v>380</v>
      </c>
      <c r="D33" s="165" t="s">
        <v>182</v>
      </c>
      <c r="E33" s="160" t="s">
        <v>285</v>
      </c>
      <c r="F33" s="79" t="s">
        <v>328</v>
      </c>
      <c r="G33" s="157" t="s">
        <v>344</v>
      </c>
      <c r="H33" s="65" t="s">
        <v>120</v>
      </c>
      <c r="I33" s="65" t="s">
        <v>205</v>
      </c>
      <c r="J33" s="65" t="s">
        <v>6</v>
      </c>
      <c r="K33" s="65" t="s">
        <v>41</v>
      </c>
      <c r="L33" s="82">
        <f>VLOOKUP(K33,'Risk Area and Risk Matrix '!E$7:F$11,2,FALSE)</f>
        <v>4</v>
      </c>
      <c r="M33" s="74">
        <f>HLOOKUP(J33,'Risk Area and Risk Matrix '!G$5:K$6,2,FALSE)</f>
        <v>3</v>
      </c>
      <c r="N33" s="92" t="str">
        <f t="shared" si="0"/>
        <v>43</v>
      </c>
      <c r="O33" s="83" t="str">
        <f>IF(ISNA(INDEX('Risk Area and Risk Matrix '!G$7:K$11,L33,M33)),"",VLOOKUP(LEFT(INDEX('Risk Area and Risk Matrix '!G$7:K$11,L33,M33),1),'Risk Area and Risk Matrix '!E$20:F$23,2,FALSE))</f>
        <v>Medium</v>
      </c>
      <c r="P33" s="84">
        <f>IF(ISNA(VLOOKUP(K33,'Risk Area and Risk Matrix '!E$7:K$11,M33+2,FALSE)),"",ABS(LEFT(RIGHT(VLOOKUP(K33,'Risk Area and Risk Matrix '!E$7:K$11,M33+2,FALSE),3),2)))</f>
        <v>6</v>
      </c>
      <c r="Q33" s="75" t="s">
        <v>153</v>
      </c>
      <c r="R33" s="79" t="s">
        <v>376</v>
      </c>
      <c r="S33" s="81"/>
      <c r="T33" s="64"/>
      <c r="U33" s="81" t="s">
        <v>107</v>
      </c>
      <c r="V33" s="72" t="s">
        <v>383</v>
      </c>
    </row>
    <row r="34" spans="1:26" s="7" customFormat="1" ht="127.5" x14ac:dyDescent="0.2">
      <c r="A34" s="170">
        <v>32</v>
      </c>
      <c r="B34" s="174" t="s">
        <v>256</v>
      </c>
      <c r="C34" s="80" t="s">
        <v>380</v>
      </c>
      <c r="D34" s="165" t="s">
        <v>183</v>
      </c>
      <c r="E34" s="79" t="s">
        <v>353</v>
      </c>
      <c r="F34" s="157" t="s">
        <v>342</v>
      </c>
      <c r="G34" s="157" t="s">
        <v>343</v>
      </c>
      <c r="H34" s="65" t="s">
        <v>112</v>
      </c>
      <c r="I34" s="65" t="s">
        <v>205</v>
      </c>
      <c r="J34" s="65" t="s">
        <v>6</v>
      </c>
      <c r="K34" s="65" t="s">
        <v>41</v>
      </c>
      <c r="L34" s="82">
        <f>VLOOKUP(K34,'Risk Area and Risk Matrix '!E$7:F$11,2,FALSE)</f>
        <v>4</v>
      </c>
      <c r="M34" s="74">
        <f>HLOOKUP(J34,'Risk Area and Risk Matrix '!G$5:K$6,2,FALSE)</f>
        <v>3</v>
      </c>
      <c r="N34" s="92" t="str">
        <f t="shared" si="0"/>
        <v>43</v>
      </c>
      <c r="O34" s="83" t="str">
        <f>IF(ISNA(INDEX('Risk Area and Risk Matrix '!G$7:K$11,L34,M34)),"",VLOOKUP(LEFT(INDEX('Risk Area and Risk Matrix '!G$7:K$11,L34,M34),1),'Risk Area and Risk Matrix '!E$20:F$23,2,FALSE))</f>
        <v>Medium</v>
      </c>
      <c r="P34" s="84">
        <f>IF(ISNA(VLOOKUP(K34,'Risk Area and Risk Matrix '!E$7:K$11,M34+2,FALSE)),"",ABS(LEFT(RIGHT(VLOOKUP(K34,'Risk Area and Risk Matrix '!E$7:K$11,M34+2,FALSE),3),2)))</f>
        <v>6</v>
      </c>
      <c r="Q34" s="75" t="s">
        <v>153</v>
      </c>
      <c r="R34" s="79" t="s">
        <v>376</v>
      </c>
      <c r="S34" s="81"/>
      <c r="T34" s="64"/>
      <c r="U34" s="81" t="s">
        <v>107</v>
      </c>
      <c r="V34" s="72" t="s">
        <v>383</v>
      </c>
    </row>
    <row r="35" spans="1:26" s="7" customFormat="1" ht="204" x14ac:dyDescent="0.2">
      <c r="A35" s="170">
        <v>33</v>
      </c>
      <c r="B35" s="174" t="s">
        <v>256</v>
      </c>
      <c r="C35" s="80" t="s">
        <v>380</v>
      </c>
      <c r="D35" s="165" t="s">
        <v>184</v>
      </c>
      <c r="E35" s="79" t="s">
        <v>353</v>
      </c>
      <c r="F35" s="160" t="s">
        <v>338</v>
      </c>
      <c r="G35" s="157" t="s">
        <v>348</v>
      </c>
      <c r="H35" s="65" t="s">
        <v>112</v>
      </c>
      <c r="I35" s="65" t="s">
        <v>205</v>
      </c>
      <c r="J35" s="65" t="s">
        <v>62</v>
      </c>
      <c r="K35" s="65" t="s">
        <v>40</v>
      </c>
      <c r="L35" s="82">
        <f>VLOOKUP(K35,'Risk Area and Risk Matrix '!E$7:F$11,2,FALSE)</f>
        <v>5</v>
      </c>
      <c r="M35" s="74">
        <f>HLOOKUP(J35,'Risk Area and Risk Matrix '!G$5:K$6,2,FALSE)</f>
        <v>4</v>
      </c>
      <c r="N35" s="92" t="str">
        <f t="shared" ref="N35" si="4">CONCATENATE(L35,M35)</f>
        <v>54</v>
      </c>
      <c r="O35" s="83" t="str">
        <f>IF(ISNA(INDEX('Risk Area and Risk Matrix '!G$7:K$11,L35,M35)),"",VLOOKUP(LEFT(INDEX('Risk Area and Risk Matrix '!G$7:K$11,L35,M35),1),'Risk Area and Risk Matrix '!E$20:F$23,2,FALSE))</f>
        <v>Medium</v>
      </c>
      <c r="P35" s="84">
        <f>IF(ISNA(VLOOKUP(K35,'Risk Area and Risk Matrix '!E$7:K$11,M35+2,FALSE)),"",ABS(LEFT(RIGHT(VLOOKUP(K35,'Risk Area and Risk Matrix '!E$7:K$11,M35+2,FALSE),3),2)))</f>
        <v>4</v>
      </c>
      <c r="Q35" s="75" t="s">
        <v>153</v>
      </c>
      <c r="R35" s="79" t="s">
        <v>376</v>
      </c>
      <c r="S35" s="81"/>
      <c r="T35" s="64"/>
      <c r="U35" s="81" t="s">
        <v>107</v>
      </c>
      <c r="V35" s="72" t="s">
        <v>383</v>
      </c>
      <c r="Z35" s="8"/>
    </row>
    <row r="36" spans="1:26" s="7" customFormat="1" ht="63.75" x14ac:dyDescent="0.2">
      <c r="A36" s="170">
        <v>34</v>
      </c>
      <c r="B36" s="174" t="s">
        <v>256</v>
      </c>
      <c r="C36" s="80" t="s">
        <v>380</v>
      </c>
      <c r="D36" s="165" t="s">
        <v>188</v>
      </c>
      <c r="E36" s="155" t="s">
        <v>367</v>
      </c>
      <c r="F36" s="157" t="s">
        <v>332</v>
      </c>
      <c r="G36" s="157" t="s">
        <v>284</v>
      </c>
      <c r="H36" s="65" t="s">
        <v>112</v>
      </c>
      <c r="I36" s="65" t="s">
        <v>189</v>
      </c>
      <c r="J36" s="65" t="s">
        <v>66</v>
      </c>
      <c r="K36" s="65" t="s">
        <v>40</v>
      </c>
      <c r="L36" s="82">
        <f>VLOOKUP(K36,'Risk Area and Risk Matrix '!E$7:F$11,2,FALSE)</f>
        <v>5</v>
      </c>
      <c r="M36" s="74">
        <f>HLOOKUP(J36,'Risk Area and Risk Matrix '!G$5:K$6,2,FALSE)</f>
        <v>1</v>
      </c>
      <c r="N36" s="92" t="str">
        <f t="shared" si="0"/>
        <v>51</v>
      </c>
      <c r="O36" s="83" t="str">
        <f>IF(ISNA(INDEX('Risk Area and Risk Matrix '!G$7:K$11,L36,M36)),"",VLOOKUP(LEFT(INDEX('Risk Area and Risk Matrix '!G$7:K$11,L36,M36),1),'Risk Area and Risk Matrix '!E$20:F$23,2,FALSE))</f>
        <v>Low</v>
      </c>
      <c r="P36" s="84">
        <f>IF(ISNA(VLOOKUP(K36,'Risk Area and Risk Matrix '!E$7:K$11,M36+2,FALSE)),"",ABS(LEFT(RIGHT(VLOOKUP(K36,'Risk Area and Risk Matrix '!E$7:K$11,M36+2,FALSE),3),2)))</f>
        <v>1</v>
      </c>
      <c r="Q36" s="75" t="s">
        <v>153</v>
      </c>
      <c r="R36" s="79" t="s">
        <v>376</v>
      </c>
      <c r="S36" s="81"/>
      <c r="T36" s="64"/>
      <c r="U36" s="81" t="s">
        <v>107</v>
      </c>
      <c r="V36" s="72" t="s">
        <v>383</v>
      </c>
      <c r="Z36" s="8"/>
    </row>
    <row r="37" spans="1:26" s="7" customFormat="1" ht="76.5" x14ac:dyDescent="0.2">
      <c r="A37" s="170">
        <v>35</v>
      </c>
      <c r="B37" s="174" t="s">
        <v>256</v>
      </c>
      <c r="C37" s="80" t="s">
        <v>380</v>
      </c>
      <c r="D37" s="165" t="s">
        <v>253</v>
      </c>
      <c r="E37" s="79" t="s">
        <v>353</v>
      </c>
      <c r="F37" s="157" t="s">
        <v>333</v>
      </c>
      <c r="G37" s="157" t="s">
        <v>295</v>
      </c>
      <c r="H37" s="65" t="s">
        <v>112</v>
      </c>
      <c r="I37" s="65" t="s">
        <v>189</v>
      </c>
      <c r="J37" s="65" t="s">
        <v>67</v>
      </c>
      <c r="K37" s="65" t="s">
        <v>41</v>
      </c>
      <c r="L37" s="82">
        <f>VLOOKUP(K37,'Risk Area and Risk Matrix '!E$7:F$11,2,FALSE)</f>
        <v>4</v>
      </c>
      <c r="M37" s="74">
        <f>HLOOKUP(J37,'Risk Area and Risk Matrix '!G$5:K$6,2,FALSE)</f>
        <v>2</v>
      </c>
      <c r="N37" s="92" t="str">
        <f t="shared" si="0"/>
        <v>42</v>
      </c>
      <c r="O37" s="83" t="str">
        <f>IF(ISNA(INDEX('Risk Area and Risk Matrix '!G$7:K$11,L37,M37)),"",VLOOKUP(LEFT(INDEX('Risk Area and Risk Matrix '!G$7:K$11,L37,M37),1),'Risk Area and Risk Matrix '!E$20:F$23,2,FALSE))</f>
        <v>Low</v>
      </c>
      <c r="P37" s="84">
        <f>IF(ISNA(VLOOKUP(K37,'Risk Area and Risk Matrix '!E$7:K$11,M37+2,FALSE)),"",ABS(LEFT(RIGHT(VLOOKUP(K37,'Risk Area and Risk Matrix '!E$7:K$11,M37+2,FALSE),3),2)))</f>
        <v>4</v>
      </c>
      <c r="Q37" s="75" t="s">
        <v>153</v>
      </c>
      <c r="R37" s="79" t="s">
        <v>376</v>
      </c>
      <c r="S37" s="81"/>
      <c r="T37" s="64"/>
      <c r="U37" s="81" t="s">
        <v>107</v>
      </c>
      <c r="V37" s="72" t="s">
        <v>383</v>
      </c>
    </row>
    <row r="38" spans="1:26" s="7" customFormat="1" ht="38.25" x14ac:dyDescent="0.2">
      <c r="A38" s="170">
        <v>36</v>
      </c>
      <c r="B38" s="174" t="s">
        <v>256</v>
      </c>
      <c r="C38" s="80" t="s">
        <v>380</v>
      </c>
      <c r="D38" s="165" t="s">
        <v>190</v>
      </c>
      <c r="E38" s="157" t="s">
        <v>286</v>
      </c>
      <c r="F38" s="79" t="s">
        <v>328</v>
      </c>
      <c r="G38" s="157" t="s">
        <v>295</v>
      </c>
      <c r="H38" s="65" t="s">
        <v>112</v>
      </c>
      <c r="I38" s="65" t="s">
        <v>189</v>
      </c>
      <c r="J38" s="65" t="s">
        <v>67</v>
      </c>
      <c r="K38" s="65" t="s">
        <v>41</v>
      </c>
      <c r="L38" s="82">
        <f>VLOOKUP(K38,'Risk Area and Risk Matrix '!E$7:F$11,2,FALSE)</f>
        <v>4</v>
      </c>
      <c r="M38" s="74">
        <f>HLOOKUP(J38,'Risk Area and Risk Matrix '!G$5:K$6,2,FALSE)</f>
        <v>2</v>
      </c>
      <c r="N38" s="92" t="str">
        <f t="shared" si="0"/>
        <v>42</v>
      </c>
      <c r="O38" s="83" t="str">
        <f>IF(ISNA(INDEX('Risk Area and Risk Matrix '!G$7:K$11,L38,M38)),"",VLOOKUP(LEFT(INDEX('Risk Area and Risk Matrix '!G$7:K$11,L38,M38),1),'Risk Area and Risk Matrix '!E$20:F$23,2,FALSE))</f>
        <v>Low</v>
      </c>
      <c r="P38" s="84">
        <f>IF(ISNA(VLOOKUP(K38,'Risk Area and Risk Matrix '!E$7:K$11,M38+2,FALSE)),"",ABS(LEFT(RIGHT(VLOOKUP(K38,'Risk Area and Risk Matrix '!E$7:K$11,M38+2,FALSE),3),2)))</f>
        <v>4</v>
      </c>
      <c r="Q38" s="75" t="s">
        <v>153</v>
      </c>
      <c r="R38" s="79" t="s">
        <v>376</v>
      </c>
      <c r="S38" s="81"/>
      <c r="T38" s="64"/>
      <c r="U38" s="81" t="s">
        <v>107</v>
      </c>
      <c r="V38" s="72" t="s">
        <v>383</v>
      </c>
    </row>
    <row r="39" spans="1:26" s="7" customFormat="1" ht="127.5" x14ac:dyDescent="0.2">
      <c r="A39" s="170">
        <v>37</v>
      </c>
      <c r="B39" s="174" t="s">
        <v>256</v>
      </c>
      <c r="C39" s="80" t="s">
        <v>380</v>
      </c>
      <c r="D39" s="165" t="s">
        <v>200</v>
      </c>
      <c r="E39" s="79" t="s">
        <v>353</v>
      </c>
      <c r="F39" s="79" t="s">
        <v>328</v>
      </c>
      <c r="G39" s="157" t="s">
        <v>290</v>
      </c>
      <c r="H39" s="65" t="s">
        <v>112</v>
      </c>
      <c r="I39" s="65" t="s">
        <v>189</v>
      </c>
      <c r="J39" s="65" t="s">
        <v>67</v>
      </c>
      <c r="K39" s="65" t="s">
        <v>42</v>
      </c>
      <c r="L39" s="82">
        <f>VLOOKUP(K39,'Risk Area and Risk Matrix '!E$7:F$11,2,FALSE)</f>
        <v>3</v>
      </c>
      <c r="M39" s="74">
        <f>HLOOKUP(J39,'Risk Area and Risk Matrix '!G$5:K$6,2,FALSE)</f>
        <v>2</v>
      </c>
      <c r="N39" s="92" t="str">
        <f t="shared" si="0"/>
        <v>32</v>
      </c>
      <c r="O39" s="83" t="str">
        <f>IF(ISNA(INDEX('Risk Area and Risk Matrix '!G$7:K$11,L39,M39)),"",VLOOKUP(LEFT(INDEX('Risk Area and Risk Matrix '!G$7:K$11,L39,M39),1),'Risk Area and Risk Matrix '!E$20:F$23,2,FALSE))</f>
        <v>Medium</v>
      </c>
      <c r="P39" s="84">
        <f>IF(ISNA(VLOOKUP(K39,'Risk Area and Risk Matrix '!E$7:K$11,M39+2,FALSE)),"",ABS(LEFT(RIGHT(VLOOKUP(K39,'Risk Area and Risk Matrix '!E$7:K$11,M39+2,FALSE),3),2)))</f>
        <v>6</v>
      </c>
      <c r="Q39" s="75" t="s">
        <v>153</v>
      </c>
      <c r="R39" s="79" t="s">
        <v>376</v>
      </c>
      <c r="S39" s="81"/>
      <c r="T39" s="64"/>
      <c r="U39" s="81" t="s">
        <v>107</v>
      </c>
      <c r="V39" s="72" t="s">
        <v>383</v>
      </c>
    </row>
    <row r="40" spans="1:26" s="7" customFormat="1" ht="127.5" x14ac:dyDescent="0.2">
      <c r="A40" s="170">
        <v>38</v>
      </c>
      <c r="B40" s="174" t="s">
        <v>256</v>
      </c>
      <c r="C40" s="80" t="s">
        <v>380</v>
      </c>
      <c r="D40" s="165" t="s">
        <v>191</v>
      </c>
      <c r="E40" s="155" t="s">
        <v>355</v>
      </c>
      <c r="F40" s="157" t="s">
        <v>289</v>
      </c>
      <c r="G40" s="157" t="s">
        <v>290</v>
      </c>
      <c r="H40" s="65" t="s">
        <v>112</v>
      </c>
      <c r="I40" s="65" t="s">
        <v>189</v>
      </c>
      <c r="J40" s="65" t="s">
        <v>67</v>
      </c>
      <c r="K40" s="65" t="s">
        <v>42</v>
      </c>
      <c r="L40" s="82">
        <f>VLOOKUP(K40,'Risk Area and Risk Matrix '!E$7:F$11,2,FALSE)</f>
        <v>3</v>
      </c>
      <c r="M40" s="74">
        <f>HLOOKUP(J40,'Risk Area and Risk Matrix '!G$5:K$6,2,FALSE)</f>
        <v>2</v>
      </c>
      <c r="N40" s="92" t="str">
        <f t="shared" si="0"/>
        <v>32</v>
      </c>
      <c r="O40" s="83" t="str">
        <f>IF(ISNA(INDEX('Risk Area and Risk Matrix '!G$7:K$11,L40,M40)),"",VLOOKUP(LEFT(INDEX('Risk Area and Risk Matrix '!G$7:K$11,L40,M40),1),'Risk Area and Risk Matrix '!E$20:F$23,2,FALSE))</f>
        <v>Medium</v>
      </c>
      <c r="P40" s="84">
        <f>IF(ISNA(VLOOKUP(K40,'Risk Area and Risk Matrix '!E$7:K$11,M40+2,FALSE)),"",ABS(LEFT(RIGHT(VLOOKUP(K40,'Risk Area and Risk Matrix '!E$7:K$11,M40+2,FALSE),3),2)))</f>
        <v>6</v>
      </c>
      <c r="Q40" s="75" t="s">
        <v>153</v>
      </c>
      <c r="R40" s="79" t="s">
        <v>376</v>
      </c>
      <c r="S40" s="81"/>
      <c r="T40" s="64"/>
      <c r="U40" s="81" t="s">
        <v>107</v>
      </c>
      <c r="V40" s="72" t="s">
        <v>383</v>
      </c>
    </row>
    <row r="41" spans="1:26" s="7" customFormat="1" ht="51" x14ac:dyDescent="0.2">
      <c r="A41" s="170">
        <v>39</v>
      </c>
      <c r="B41" s="174" t="s">
        <v>256</v>
      </c>
      <c r="C41" s="80" t="s">
        <v>380</v>
      </c>
      <c r="D41" s="165" t="s">
        <v>192</v>
      </c>
      <c r="E41" s="157" t="s">
        <v>288</v>
      </c>
      <c r="F41" s="157" t="s">
        <v>337</v>
      </c>
      <c r="G41" s="157" t="s">
        <v>291</v>
      </c>
      <c r="H41" s="65" t="s">
        <v>112</v>
      </c>
      <c r="I41" s="65" t="s">
        <v>189</v>
      </c>
      <c r="J41" s="65" t="s">
        <v>67</v>
      </c>
      <c r="K41" s="65" t="s">
        <v>42</v>
      </c>
      <c r="L41" s="82">
        <f>VLOOKUP(K41,'Risk Area and Risk Matrix '!E$7:F$11,2,FALSE)</f>
        <v>3</v>
      </c>
      <c r="M41" s="74">
        <f>HLOOKUP(J41,'Risk Area and Risk Matrix '!G$5:K$6,2,FALSE)</f>
        <v>2</v>
      </c>
      <c r="N41" s="92" t="str">
        <f t="shared" si="0"/>
        <v>32</v>
      </c>
      <c r="O41" s="83" t="str">
        <f>IF(ISNA(INDEX('Risk Area and Risk Matrix '!G$7:K$11,L41,M41)),"",VLOOKUP(LEFT(INDEX('Risk Area and Risk Matrix '!G$7:K$11,L41,M41),1),'Risk Area and Risk Matrix '!E$20:F$23,2,FALSE))</f>
        <v>Medium</v>
      </c>
      <c r="P41" s="84">
        <f>IF(ISNA(VLOOKUP(K41,'Risk Area and Risk Matrix '!E$7:K$11,M41+2,FALSE)),"",ABS(LEFT(RIGHT(VLOOKUP(K41,'Risk Area and Risk Matrix '!E$7:K$11,M41+2,FALSE),3),2)))</f>
        <v>6</v>
      </c>
      <c r="Q41" s="75" t="s">
        <v>153</v>
      </c>
      <c r="R41" s="79" t="s">
        <v>376</v>
      </c>
      <c r="S41" s="81"/>
      <c r="T41" s="64"/>
      <c r="U41" s="81" t="s">
        <v>107</v>
      </c>
      <c r="V41" s="72" t="s">
        <v>383</v>
      </c>
    </row>
    <row r="42" spans="1:26" s="7" customFormat="1" ht="51" x14ac:dyDescent="0.2">
      <c r="A42" s="170">
        <v>40</v>
      </c>
      <c r="B42" s="174" t="s">
        <v>256</v>
      </c>
      <c r="C42" s="80" t="s">
        <v>380</v>
      </c>
      <c r="D42" s="165" t="s">
        <v>193</v>
      </c>
      <c r="E42" s="157" t="s">
        <v>356</v>
      </c>
      <c r="F42" s="157" t="s">
        <v>336</v>
      </c>
      <c r="G42" s="157" t="s">
        <v>292</v>
      </c>
      <c r="H42" s="65" t="s">
        <v>112</v>
      </c>
      <c r="I42" s="65" t="s">
        <v>189</v>
      </c>
      <c r="J42" s="65" t="s">
        <v>62</v>
      </c>
      <c r="K42" s="65" t="s">
        <v>40</v>
      </c>
      <c r="L42" s="82">
        <f>VLOOKUP(K42,'Risk Area and Risk Matrix '!E$7:F$11,2,FALSE)</f>
        <v>5</v>
      </c>
      <c r="M42" s="74">
        <f>HLOOKUP(J42,'Risk Area and Risk Matrix '!G$5:K$6,2,FALSE)</f>
        <v>4</v>
      </c>
      <c r="N42" s="92" t="str">
        <f t="shared" si="0"/>
        <v>54</v>
      </c>
      <c r="O42" s="83" t="str">
        <f>IF(ISNA(INDEX('Risk Area and Risk Matrix '!G$7:K$11,L42,M42)),"",VLOOKUP(LEFT(INDEX('Risk Area and Risk Matrix '!G$7:K$11,L42,M42),1),'Risk Area and Risk Matrix '!E$20:F$23,2,FALSE))</f>
        <v>Medium</v>
      </c>
      <c r="P42" s="84">
        <f>IF(ISNA(VLOOKUP(K42,'Risk Area and Risk Matrix '!E$7:K$11,M42+2,FALSE)),"",ABS(LEFT(RIGHT(VLOOKUP(K42,'Risk Area and Risk Matrix '!E$7:K$11,M42+2,FALSE),3),2)))</f>
        <v>4</v>
      </c>
      <c r="Q42" s="75" t="s">
        <v>153</v>
      </c>
      <c r="R42" s="79" t="s">
        <v>376</v>
      </c>
      <c r="S42" s="81"/>
      <c r="T42" s="64"/>
      <c r="U42" s="81" t="s">
        <v>107</v>
      </c>
      <c r="V42" s="72" t="s">
        <v>383</v>
      </c>
    </row>
    <row r="43" spans="1:26" s="7" customFormat="1" ht="51" x14ac:dyDescent="0.2">
      <c r="A43" s="170">
        <v>41</v>
      </c>
      <c r="B43" s="174" t="s">
        <v>256</v>
      </c>
      <c r="C43" s="80" t="s">
        <v>380</v>
      </c>
      <c r="D43" s="165" t="s">
        <v>194</v>
      </c>
      <c r="E43" s="160" t="s">
        <v>287</v>
      </c>
      <c r="F43" s="155" t="s">
        <v>335</v>
      </c>
      <c r="G43" s="157" t="s">
        <v>293</v>
      </c>
      <c r="H43" s="65" t="s">
        <v>112</v>
      </c>
      <c r="I43" s="65" t="s">
        <v>189</v>
      </c>
      <c r="J43" s="65" t="s">
        <v>67</v>
      </c>
      <c r="K43" s="65" t="s">
        <v>42</v>
      </c>
      <c r="L43" s="82">
        <f>VLOOKUP(K43,'Risk Area and Risk Matrix '!E$7:F$11,2,FALSE)</f>
        <v>3</v>
      </c>
      <c r="M43" s="74">
        <f>HLOOKUP(J43,'Risk Area and Risk Matrix '!G$5:K$6,2,FALSE)</f>
        <v>2</v>
      </c>
      <c r="N43" s="92" t="str">
        <f t="shared" si="0"/>
        <v>32</v>
      </c>
      <c r="O43" s="83" t="str">
        <f>IF(ISNA(INDEX('Risk Area and Risk Matrix '!G$7:K$11,L43,M43)),"",VLOOKUP(LEFT(INDEX('Risk Area and Risk Matrix '!G$7:K$11,L43,M43),1),'Risk Area and Risk Matrix '!E$20:F$23,2,FALSE))</f>
        <v>Medium</v>
      </c>
      <c r="P43" s="84">
        <f>IF(ISNA(VLOOKUP(K43,'Risk Area and Risk Matrix '!E$7:K$11,M43+2,FALSE)),"",ABS(LEFT(RIGHT(VLOOKUP(K43,'Risk Area and Risk Matrix '!E$7:K$11,M43+2,FALSE),3),2)))</f>
        <v>6</v>
      </c>
      <c r="Q43" s="75" t="s">
        <v>153</v>
      </c>
      <c r="R43" s="79" t="s">
        <v>376</v>
      </c>
      <c r="S43" s="81"/>
      <c r="T43" s="64"/>
      <c r="U43" s="81" t="s">
        <v>378</v>
      </c>
      <c r="V43" s="72" t="s">
        <v>383</v>
      </c>
    </row>
    <row r="44" spans="1:26" s="7" customFormat="1" ht="63.75" x14ac:dyDescent="0.2">
      <c r="A44" s="170">
        <v>42</v>
      </c>
      <c r="B44" s="174" t="s">
        <v>256</v>
      </c>
      <c r="C44" s="80" t="s">
        <v>380</v>
      </c>
      <c r="D44" s="165" t="s">
        <v>195</v>
      </c>
      <c r="E44" s="157" t="s">
        <v>311</v>
      </c>
      <c r="F44" s="157" t="s">
        <v>334</v>
      </c>
      <c r="G44" s="157" t="s">
        <v>294</v>
      </c>
      <c r="H44" s="65" t="s">
        <v>112</v>
      </c>
      <c r="I44" s="65" t="s">
        <v>189</v>
      </c>
      <c r="J44" s="65" t="s">
        <v>67</v>
      </c>
      <c r="K44" s="65" t="s">
        <v>42</v>
      </c>
      <c r="L44" s="82">
        <f>VLOOKUP(K44,'Risk Area and Risk Matrix '!E$7:F$11,2,FALSE)</f>
        <v>3</v>
      </c>
      <c r="M44" s="74">
        <f>HLOOKUP(J44,'Risk Area and Risk Matrix '!G$5:K$6,2,FALSE)</f>
        <v>2</v>
      </c>
      <c r="N44" s="92" t="str">
        <f t="shared" ref="N44:N65" si="5">CONCATENATE(L44,M44)</f>
        <v>32</v>
      </c>
      <c r="O44" s="83" t="str">
        <f>IF(ISNA(INDEX('Risk Area and Risk Matrix '!G$7:K$11,L44,M44)),"",VLOOKUP(LEFT(INDEX('Risk Area and Risk Matrix '!G$7:K$11,L44,M44),1),'Risk Area and Risk Matrix '!E$20:F$23,2,FALSE))</f>
        <v>Medium</v>
      </c>
      <c r="P44" s="84">
        <f>IF(ISNA(VLOOKUP(K44,'Risk Area and Risk Matrix '!E$7:K$11,M44+2,FALSE)),"",ABS(LEFT(RIGHT(VLOOKUP(K44,'Risk Area and Risk Matrix '!E$7:K$11,M44+2,FALSE),3),2)))</f>
        <v>6</v>
      </c>
      <c r="Q44" s="75" t="s">
        <v>153</v>
      </c>
      <c r="R44" s="79" t="s">
        <v>376</v>
      </c>
      <c r="S44" s="81"/>
      <c r="T44" s="64"/>
      <c r="U44" s="81" t="s">
        <v>107</v>
      </c>
      <c r="V44" s="72" t="s">
        <v>383</v>
      </c>
    </row>
    <row r="45" spans="1:26" s="7" customFormat="1" ht="63.75" x14ac:dyDescent="0.2">
      <c r="A45" s="170">
        <v>43</v>
      </c>
      <c r="B45" s="174" t="s">
        <v>256</v>
      </c>
      <c r="C45" s="80" t="s">
        <v>380</v>
      </c>
      <c r="D45" s="159" t="s">
        <v>310</v>
      </c>
      <c r="E45" s="155" t="s">
        <v>369</v>
      </c>
      <c r="F45" s="79" t="s">
        <v>156</v>
      </c>
      <c r="G45" s="155" t="s">
        <v>379</v>
      </c>
      <c r="H45" s="65" t="s">
        <v>120</v>
      </c>
      <c r="I45" s="65" t="s">
        <v>169</v>
      </c>
      <c r="J45" s="65" t="s">
        <v>67</v>
      </c>
      <c r="K45" s="65" t="s">
        <v>42</v>
      </c>
      <c r="L45" s="82">
        <f>VLOOKUP(K45,'Risk Area and Risk Matrix '!E$7:F$11,2,FALSE)</f>
        <v>3</v>
      </c>
      <c r="M45" s="74">
        <f>HLOOKUP(J45,'Risk Area and Risk Matrix '!G$5:K$6,2,FALSE)</f>
        <v>2</v>
      </c>
      <c r="N45" s="92" t="str">
        <f t="shared" si="5"/>
        <v>32</v>
      </c>
      <c r="O45" s="83" t="str">
        <f>IF(ISNA(INDEX('Risk Area and Risk Matrix '!G$7:K$11,L45,M45)),"",VLOOKUP(LEFT(INDEX('Risk Area and Risk Matrix '!G$7:K$11,L45,M45),1),'Risk Area and Risk Matrix '!E$20:F$23,2,FALSE))</f>
        <v>Medium</v>
      </c>
      <c r="P45" s="84">
        <f>IF(ISNA(VLOOKUP(K45,'Risk Area and Risk Matrix '!E$7:K$11,M45+2,FALSE)),"",ABS(LEFT(RIGHT(VLOOKUP(K45,'Risk Area and Risk Matrix '!E$7:K$11,M45+2,FALSE),3),2)))</f>
        <v>6</v>
      </c>
      <c r="Q45" s="75" t="s">
        <v>153</v>
      </c>
      <c r="R45" s="79" t="s">
        <v>377</v>
      </c>
      <c r="S45" s="81"/>
      <c r="T45" s="64"/>
      <c r="U45" s="81" t="s">
        <v>107</v>
      </c>
      <c r="V45" s="72" t="s">
        <v>383</v>
      </c>
    </row>
    <row r="46" spans="1:26" s="7" customFormat="1" ht="102" x14ac:dyDescent="0.2">
      <c r="A46" s="170">
        <v>44</v>
      </c>
      <c r="B46" s="174" t="s">
        <v>256</v>
      </c>
      <c r="C46" s="80" t="s">
        <v>380</v>
      </c>
      <c r="D46" s="165" t="s">
        <v>368</v>
      </c>
      <c r="E46" s="155" t="s">
        <v>370</v>
      </c>
      <c r="F46" s="155" t="s">
        <v>371</v>
      </c>
      <c r="G46" s="155" t="s">
        <v>372</v>
      </c>
      <c r="H46" s="65" t="s">
        <v>112</v>
      </c>
      <c r="I46" s="65" t="s">
        <v>169</v>
      </c>
      <c r="J46" s="65" t="s">
        <v>6</v>
      </c>
      <c r="K46" s="65" t="s">
        <v>40</v>
      </c>
      <c r="L46" s="82">
        <f>VLOOKUP(K46,'Risk Area and Risk Matrix '!E$7:F$11,2,FALSE)</f>
        <v>5</v>
      </c>
      <c r="M46" s="74">
        <f>HLOOKUP(J46,'Risk Area and Risk Matrix '!G$5:K$6,2,FALSE)</f>
        <v>3</v>
      </c>
      <c r="N46" s="92" t="str">
        <f t="shared" si="5"/>
        <v>53</v>
      </c>
      <c r="O46" s="83" t="str">
        <f>IF(ISNA(INDEX('Risk Area and Risk Matrix '!G$7:K$11,L46,M46)),"",VLOOKUP(LEFT(INDEX('Risk Area and Risk Matrix '!G$7:K$11,L46,M46),1),'Risk Area and Risk Matrix '!E$20:F$23,2,FALSE))</f>
        <v>Medium</v>
      </c>
      <c r="P46" s="84">
        <f>IF(ISNA(VLOOKUP(K46,'Risk Area and Risk Matrix '!E$7:K$11,M46+2,FALSE)),"",ABS(LEFT(RIGHT(VLOOKUP(K46,'Risk Area and Risk Matrix '!E$7:K$11,M46+2,FALSE),3),2)))</f>
        <v>3</v>
      </c>
      <c r="Q46" s="75" t="s">
        <v>153</v>
      </c>
      <c r="R46" s="79" t="s">
        <v>376</v>
      </c>
      <c r="S46" s="81"/>
      <c r="T46" s="64"/>
      <c r="U46" s="81" t="s">
        <v>107</v>
      </c>
      <c r="V46" s="72" t="s">
        <v>383</v>
      </c>
    </row>
    <row r="47" spans="1:26" s="7" customFormat="1" ht="12.75" x14ac:dyDescent="0.2">
      <c r="A47" s="170"/>
      <c r="B47" s="81"/>
      <c r="C47" s="80"/>
      <c r="D47" s="161"/>
      <c r="E47" s="79"/>
      <c r="F47" s="79"/>
      <c r="G47" s="79"/>
      <c r="H47" s="65"/>
      <c r="I47" s="65"/>
      <c r="J47" s="65"/>
      <c r="K47" s="65"/>
      <c r="L47" s="82" t="e">
        <f>VLOOKUP(K47,'Risk Area and Risk Matrix '!E$7:F$11,2,FALSE)</f>
        <v>#N/A</v>
      </c>
      <c r="M47" s="74" t="e">
        <f>HLOOKUP(J47,'Risk Area and Risk Matrix '!G$5:K$6,2,FALSE)</f>
        <v>#N/A</v>
      </c>
      <c r="N47" s="92" t="e">
        <f t="shared" si="5"/>
        <v>#N/A</v>
      </c>
      <c r="O47" s="83" t="str">
        <f>IF(ISNA(INDEX('Risk Area and Risk Matrix '!G$7:K$11,L47,M47)),"",VLOOKUP(LEFT(INDEX('Risk Area and Risk Matrix '!G$7:K$11,L47,M47),1),'Risk Area and Risk Matrix '!E$20:F$23,2,FALSE))</f>
        <v/>
      </c>
      <c r="P47" s="84" t="str">
        <f>IF(ISNA(VLOOKUP(K47,'Risk Area and Risk Matrix '!E$7:K$11,M47+2,FALSE)),"",ABS(LEFT(RIGHT(VLOOKUP(K47,'Risk Area and Risk Matrix '!E$7:K$11,M47+2,FALSE),3),2)))</f>
        <v/>
      </c>
      <c r="Q47" s="75"/>
      <c r="R47" s="79"/>
      <c r="S47" s="81"/>
      <c r="T47" s="64"/>
      <c r="U47" s="81"/>
      <c r="V47" s="72"/>
    </row>
    <row r="48" spans="1:26" s="7" customFormat="1" ht="12.75" x14ac:dyDescent="0.2">
      <c r="A48" s="170"/>
      <c r="B48" s="81"/>
      <c r="C48" s="80"/>
      <c r="D48" s="161"/>
      <c r="E48" s="79"/>
      <c r="F48" s="79"/>
      <c r="G48" s="79"/>
      <c r="H48" s="65"/>
      <c r="I48" s="65"/>
      <c r="J48" s="65"/>
      <c r="K48" s="65"/>
      <c r="L48" s="82" t="e">
        <f>VLOOKUP(K48,'Risk Area and Risk Matrix '!E$7:F$11,2,FALSE)</f>
        <v>#N/A</v>
      </c>
      <c r="M48" s="74" t="e">
        <f>HLOOKUP(J48,'Risk Area and Risk Matrix '!G$5:K$6,2,FALSE)</f>
        <v>#N/A</v>
      </c>
      <c r="N48" s="92" t="e">
        <f t="shared" si="5"/>
        <v>#N/A</v>
      </c>
      <c r="O48" s="83" t="str">
        <f>IF(ISNA(INDEX('Risk Area and Risk Matrix '!G$7:K$11,L48,M48)),"",VLOOKUP(LEFT(INDEX('Risk Area and Risk Matrix '!G$7:K$11,L48,M48),1),'Risk Area and Risk Matrix '!E$20:F$23,2,FALSE))</f>
        <v/>
      </c>
      <c r="P48" s="84" t="str">
        <f>IF(ISNA(VLOOKUP(K48,'Risk Area and Risk Matrix '!E$7:K$11,M48+2,FALSE)),"",ABS(LEFT(RIGHT(VLOOKUP(K48,'Risk Area and Risk Matrix '!E$7:K$11,M48+2,FALSE),3),2)))</f>
        <v/>
      </c>
      <c r="Q48" s="75"/>
      <c r="R48" s="79"/>
      <c r="S48" s="81"/>
      <c r="T48" s="64"/>
      <c r="U48" s="81"/>
      <c r="V48" s="72"/>
    </row>
    <row r="49" spans="1:22" s="7" customFormat="1" ht="12.75" x14ac:dyDescent="0.2">
      <c r="A49" s="170"/>
      <c r="B49" s="81"/>
      <c r="C49" s="80"/>
      <c r="D49" s="161"/>
      <c r="E49" s="79"/>
      <c r="F49" s="79"/>
      <c r="G49" s="79"/>
      <c r="H49" s="65"/>
      <c r="I49" s="65"/>
      <c r="J49" s="65"/>
      <c r="K49" s="65"/>
      <c r="L49" s="82" t="e">
        <f>VLOOKUP(K49,'Risk Area and Risk Matrix '!E$7:F$11,2,FALSE)</f>
        <v>#N/A</v>
      </c>
      <c r="M49" s="74" t="e">
        <f>HLOOKUP(J49,'Risk Area and Risk Matrix '!G$5:K$6,2,FALSE)</f>
        <v>#N/A</v>
      </c>
      <c r="N49" s="92" t="e">
        <f t="shared" si="5"/>
        <v>#N/A</v>
      </c>
      <c r="O49" s="83" t="str">
        <f>IF(ISNA(INDEX('Risk Area and Risk Matrix '!G$7:K$11,L49,M49)),"",VLOOKUP(LEFT(INDEX('Risk Area and Risk Matrix '!G$7:K$11,L49,M49),1),'Risk Area and Risk Matrix '!E$20:F$23,2,FALSE))</f>
        <v/>
      </c>
      <c r="P49" s="84" t="str">
        <f>IF(ISNA(VLOOKUP(K49,'Risk Area and Risk Matrix '!E$7:K$11,M49+2,FALSE)),"",ABS(LEFT(RIGHT(VLOOKUP(K49,'Risk Area and Risk Matrix '!E$7:K$11,M49+2,FALSE),3),2)))</f>
        <v/>
      </c>
      <c r="Q49" s="75"/>
      <c r="R49" s="79"/>
      <c r="S49" s="81"/>
      <c r="T49" s="64"/>
      <c r="U49" s="81"/>
      <c r="V49" s="72"/>
    </row>
    <row r="50" spans="1:22" s="7" customFormat="1" ht="12.75" x14ac:dyDescent="0.2">
      <c r="A50" s="170"/>
      <c r="B50" s="81"/>
      <c r="C50" s="80"/>
      <c r="D50" s="161"/>
      <c r="E50" s="79"/>
      <c r="F50" s="79"/>
      <c r="G50" s="155"/>
      <c r="H50" s="65"/>
      <c r="I50" s="65"/>
      <c r="J50" s="65"/>
      <c r="K50" s="65"/>
      <c r="L50" s="82" t="e">
        <f>VLOOKUP(K50,'Risk Area and Risk Matrix '!E$7:F$11,2,FALSE)</f>
        <v>#N/A</v>
      </c>
      <c r="M50" s="74" t="e">
        <f>HLOOKUP(J50,'Risk Area and Risk Matrix '!G$5:K$6,2,FALSE)</f>
        <v>#N/A</v>
      </c>
      <c r="N50" s="92" t="e">
        <f t="shared" si="5"/>
        <v>#N/A</v>
      </c>
      <c r="O50" s="83" t="str">
        <f>IF(ISNA(INDEX('Risk Area and Risk Matrix '!G$7:K$11,L50,M50)),"",VLOOKUP(LEFT(INDEX('Risk Area and Risk Matrix '!G$7:K$11,L50,M50),1),'Risk Area and Risk Matrix '!E$20:F$23,2,FALSE))</f>
        <v/>
      </c>
      <c r="P50" s="84" t="str">
        <f>IF(ISNA(VLOOKUP(K50,'Risk Area and Risk Matrix '!E$7:K$11,M50+2,FALSE)),"",ABS(LEFT(RIGHT(VLOOKUP(K50,'Risk Area and Risk Matrix '!E$7:K$11,M50+2,FALSE),3),2)))</f>
        <v/>
      </c>
      <c r="Q50" s="75"/>
      <c r="R50" s="79"/>
      <c r="S50" s="81"/>
      <c r="T50" s="64"/>
      <c r="U50" s="81"/>
      <c r="V50" s="72"/>
    </row>
    <row r="51" spans="1:22" s="7" customFormat="1" ht="12.75" x14ac:dyDescent="0.2">
      <c r="A51" s="170"/>
      <c r="B51" s="81"/>
      <c r="C51" s="80"/>
      <c r="D51" s="79"/>
      <c r="E51" s="79"/>
      <c r="F51" s="79"/>
      <c r="G51" s="79"/>
      <c r="H51" s="65"/>
      <c r="I51" s="65"/>
      <c r="J51" s="65"/>
      <c r="K51" s="65"/>
      <c r="L51" s="82" t="e">
        <f>VLOOKUP(K51,'Risk Area and Risk Matrix '!E$7:F$11,2,FALSE)</f>
        <v>#N/A</v>
      </c>
      <c r="M51" s="74" t="e">
        <f>HLOOKUP(J51,'Risk Area and Risk Matrix '!G$5:K$6,2,FALSE)</f>
        <v>#N/A</v>
      </c>
      <c r="N51" s="92" t="e">
        <f t="shared" si="5"/>
        <v>#N/A</v>
      </c>
      <c r="O51" s="83" t="str">
        <f>IF(ISNA(INDEX('Risk Area and Risk Matrix '!G$7:K$11,L51,M51)),"",VLOOKUP(LEFT(INDEX('Risk Area and Risk Matrix '!G$7:K$11,L51,M51),1),'Risk Area and Risk Matrix '!E$20:F$23,2,FALSE))</f>
        <v/>
      </c>
      <c r="P51" s="84" t="str">
        <f>IF(ISNA(VLOOKUP(K51,'Risk Area and Risk Matrix '!E$7:K$11,M51+2,FALSE)),"",ABS(LEFT(RIGHT(VLOOKUP(K51,'Risk Area and Risk Matrix '!E$7:K$11,M51+2,FALSE),3),2)))</f>
        <v/>
      </c>
      <c r="Q51" s="75"/>
      <c r="R51" s="79"/>
      <c r="S51" s="81"/>
      <c r="T51" s="64"/>
      <c r="U51" s="81"/>
      <c r="V51" s="72"/>
    </row>
    <row r="52" spans="1:22" s="7" customFormat="1" ht="12.75" x14ac:dyDescent="0.2">
      <c r="A52" s="170"/>
      <c r="B52" s="81"/>
      <c r="C52" s="80"/>
      <c r="D52" s="79"/>
      <c r="E52" s="79"/>
      <c r="F52" s="79"/>
      <c r="G52" s="79"/>
      <c r="H52" s="65"/>
      <c r="I52" s="65"/>
      <c r="J52" s="65"/>
      <c r="K52" s="65"/>
      <c r="L52" s="82" t="e">
        <f>VLOOKUP(K52,'Risk Area and Risk Matrix '!E$7:F$11,2,FALSE)</f>
        <v>#N/A</v>
      </c>
      <c r="M52" s="74" t="e">
        <f>HLOOKUP(J52,'Risk Area and Risk Matrix '!G$5:K$6,2,FALSE)</f>
        <v>#N/A</v>
      </c>
      <c r="N52" s="92" t="e">
        <f t="shared" si="5"/>
        <v>#N/A</v>
      </c>
      <c r="O52" s="83" t="str">
        <f>IF(ISNA(INDEX('Risk Area and Risk Matrix '!G$7:K$11,L52,M52)),"",VLOOKUP(LEFT(INDEX('Risk Area and Risk Matrix '!G$7:K$11,L52,M52),1),'Risk Area and Risk Matrix '!E$20:F$23,2,FALSE))</f>
        <v/>
      </c>
      <c r="P52" s="84" t="str">
        <f>IF(ISNA(VLOOKUP(K52,'Risk Area and Risk Matrix '!E$7:K$11,M52+2,FALSE)),"",ABS(LEFT(RIGHT(VLOOKUP(K52,'Risk Area and Risk Matrix '!E$7:K$11,M52+2,FALSE),3),2)))</f>
        <v/>
      </c>
      <c r="Q52" s="75"/>
      <c r="R52" s="79"/>
      <c r="S52" s="81"/>
      <c r="T52" s="64"/>
      <c r="U52" s="81"/>
      <c r="V52" s="72"/>
    </row>
    <row r="53" spans="1:22" s="7" customFormat="1" ht="12.75" x14ac:dyDescent="0.2">
      <c r="A53" s="170"/>
      <c r="B53" s="81"/>
      <c r="C53" s="80"/>
      <c r="D53" s="79"/>
      <c r="E53" s="79"/>
      <c r="F53" s="79"/>
      <c r="G53" s="79"/>
      <c r="H53" s="65"/>
      <c r="I53" s="65"/>
      <c r="J53" s="65"/>
      <c r="K53" s="65"/>
      <c r="L53" s="82" t="e">
        <f>VLOOKUP(K53,'Risk Area and Risk Matrix '!E$7:F$11,2,FALSE)</f>
        <v>#N/A</v>
      </c>
      <c r="M53" s="74" t="e">
        <f>HLOOKUP(J53,'Risk Area and Risk Matrix '!G$5:K$6,2,FALSE)</f>
        <v>#N/A</v>
      </c>
      <c r="N53" s="92" t="e">
        <f t="shared" si="5"/>
        <v>#N/A</v>
      </c>
      <c r="O53" s="83" t="str">
        <f>IF(ISNA(INDEX('Risk Area and Risk Matrix '!G$7:K$11,L53,M53)),"",VLOOKUP(LEFT(INDEX('Risk Area and Risk Matrix '!G$7:K$11,L53,M53),1),'Risk Area and Risk Matrix '!E$20:F$23,2,FALSE))</f>
        <v/>
      </c>
      <c r="P53" s="84" t="str">
        <f>IF(ISNA(VLOOKUP(K53,'Risk Area and Risk Matrix '!E$7:K$11,M53+2,FALSE)),"",ABS(LEFT(RIGHT(VLOOKUP(K53,'Risk Area and Risk Matrix '!E$7:K$11,M53+2,FALSE),3),2)))</f>
        <v/>
      </c>
      <c r="Q53" s="75"/>
      <c r="R53" s="79"/>
      <c r="S53" s="81"/>
      <c r="T53" s="64"/>
      <c r="U53" s="81"/>
      <c r="V53" s="72"/>
    </row>
    <row r="54" spans="1:22" s="7" customFormat="1" ht="12.75" x14ac:dyDescent="0.2">
      <c r="A54" s="170"/>
      <c r="B54" s="81"/>
      <c r="C54" s="80"/>
      <c r="D54" s="79"/>
      <c r="E54" s="79"/>
      <c r="F54" s="79"/>
      <c r="G54" s="79"/>
      <c r="H54" s="65"/>
      <c r="I54" s="65"/>
      <c r="J54" s="65"/>
      <c r="K54" s="65"/>
      <c r="L54" s="82" t="e">
        <f>VLOOKUP(K54,'Risk Area and Risk Matrix '!E$7:F$11,2,FALSE)</f>
        <v>#N/A</v>
      </c>
      <c r="M54" s="74" t="e">
        <f>HLOOKUP(J54,'Risk Area and Risk Matrix '!G$5:K$6,2,FALSE)</f>
        <v>#N/A</v>
      </c>
      <c r="N54" s="92" t="e">
        <f t="shared" si="5"/>
        <v>#N/A</v>
      </c>
      <c r="O54" s="83" t="str">
        <f>IF(ISNA(INDEX('Risk Area and Risk Matrix '!G$7:K$11,L54,M54)),"",VLOOKUP(LEFT(INDEX('Risk Area and Risk Matrix '!G$7:K$11,L54,M54),1),'Risk Area and Risk Matrix '!E$20:F$23,2,FALSE))</f>
        <v/>
      </c>
      <c r="P54" s="84" t="str">
        <f>IF(ISNA(VLOOKUP(K54,'Risk Area and Risk Matrix '!E$7:K$11,M54+2,FALSE)),"",ABS(LEFT(RIGHT(VLOOKUP(K54,'Risk Area and Risk Matrix '!E$7:K$11,M54+2,FALSE),3),2)))</f>
        <v/>
      </c>
      <c r="Q54" s="75"/>
      <c r="R54" s="79"/>
      <c r="S54" s="81"/>
      <c r="T54" s="64"/>
      <c r="U54" s="81"/>
      <c r="V54" s="72"/>
    </row>
    <row r="55" spans="1:22" s="7" customFormat="1" ht="12.75" x14ac:dyDescent="0.2">
      <c r="A55" s="170"/>
      <c r="B55" s="81"/>
      <c r="C55" s="80"/>
      <c r="D55" s="79"/>
      <c r="E55" s="79"/>
      <c r="F55" s="79"/>
      <c r="G55" s="79"/>
      <c r="H55" s="65"/>
      <c r="I55" s="65"/>
      <c r="J55" s="65"/>
      <c r="K55" s="65"/>
      <c r="L55" s="82" t="e">
        <f>VLOOKUP(K55,'Risk Area and Risk Matrix '!E$7:F$11,2,FALSE)</f>
        <v>#N/A</v>
      </c>
      <c r="M55" s="74" t="e">
        <f>HLOOKUP(J55,'Risk Area and Risk Matrix '!G$5:K$6,2,FALSE)</f>
        <v>#N/A</v>
      </c>
      <c r="N55" s="92" t="e">
        <f t="shared" si="5"/>
        <v>#N/A</v>
      </c>
      <c r="O55" s="83" t="str">
        <f>IF(ISNA(INDEX('Risk Area and Risk Matrix '!G$7:K$11,L55,M55)),"",VLOOKUP(LEFT(INDEX('Risk Area and Risk Matrix '!G$7:K$11,L55,M55),1),'Risk Area and Risk Matrix '!E$20:F$23,2,FALSE))</f>
        <v/>
      </c>
      <c r="P55" s="84" t="str">
        <f>IF(ISNA(VLOOKUP(K55,'Risk Area and Risk Matrix '!E$7:K$11,M55+2,FALSE)),"",ABS(LEFT(RIGHT(VLOOKUP(K55,'Risk Area and Risk Matrix '!E$7:K$11,M55+2,FALSE),3),2)))</f>
        <v/>
      </c>
      <c r="Q55" s="75"/>
      <c r="R55" s="79"/>
      <c r="S55" s="81"/>
      <c r="T55" s="64"/>
      <c r="U55" s="81"/>
      <c r="V55" s="72"/>
    </row>
    <row r="56" spans="1:22" s="7" customFormat="1" ht="12.75" x14ac:dyDescent="0.2">
      <c r="A56" s="170"/>
      <c r="B56" s="81"/>
      <c r="C56" s="80"/>
      <c r="D56" s="79"/>
      <c r="E56" s="79"/>
      <c r="F56" s="79"/>
      <c r="G56" s="79"/>
      <c r="H56" s="65"/>
      <c r="I56" s="65"/>
      <c r="J56" s="65"/>
      <c r="K56" s="65"/>
      <c r="L56" s="82" t="e">
        <f>VLOOKUP(K56,'Risk Area and Risk Matrix '!E$7:F$11,2,FALSE)</f>
        <v>#N/A</v>
      </c>
      <c r="M56" s="74" t="e">
        <f>HLOOKUP(J56,'Risk Area and Risk Matrix '!G$5:K$6,2,FALSE)</f>
        <v>#N/A</v>
      </c>
      <c r="N56" s="92" t="e">
        <f t="shared" si="5"/>
        <v>#N/A</v>
      </c>
      <c r="O56" s="83" t="str">
        <f>IF(ISNA(INDEX('Risk Area and Risk Matrix '!G$7:K$11,L56,M56)),"",VLOOKUP(LEFT(INDEX('Risk Area and Risk Matrix '!G$7:K$11,L56,M56),1),'Risk Area and Risk Matrix '!E$20:F$23,2,FALSE))</f>
        <v/>
      </c>
      <c r="P56" s="84" t="str">
        <f>IF(ISNA(VLOOKUP(K56,'Risk Area and Risk Matrix '!E$7:K$11,M56+2,FALSE)),"",ABS(LEFT(RIGHT(VLOOKUP(K56,'Risk Area and Risk Matrix '!E$7:K$11,M56+2,FALSE),3),2)))</f>
        <v/>
      </c>
      <c r="Q56" s="75"/>
      <c r="R56" s="79"/>
      <c r="S56" s="81"/>
      <c r="T56" s="64"/>
      <c r="U56" s="81"/>
      <c r="V56" s="72"/>
    </row>
    <row r="57" spans="1:22" s="7" customFormat="1" ht="12.75" x14ac:dyDescent="0.2">
      <c r="A57" s="170"/>
      <c r="B57" s="81"/>
      <c r="C57" s="80"/>
      <c r="D57" s="79"/>
      <c r="E57" s="79"/>
      <c r="F57" s="79"/>
      <c r="G57" s="79"/>
      <c r="H57" s="65"/>
      <c r="I57" s="65"/>
      <c r="J57" s="65"/>
      <c r="K57" s="65"/>
      <c r="L57" s="82" t="e">
        <f>VLOOKUP(K57,'Risk Area and Risk Matrix '!E$7:F$11,2,FALSE)</f>
        <v>#N/A</v>
      </c>
      <c r="M57" s="74" t="e">
        <f>HLOOKUP(J57,'Risk Area and Risk Matrix '!G$5:K$6,2,FALSE)</f>
        <v>#N/A</v>
      </c>
      <c r="N57" s="92" t="e">
        <f t="shared" si="5"/>
        <v>#N/A</v>
      </c>
      <c r="O57" s="83" t="str">
        <f>IF(ISNA(INDEX('Risk Area and Risk Matrix '!G$7:K$11,L57,M57)),"",VLOOKUP(LEFT(INDEX('Risk Area and Risk Matrix '!G$7:K$11,L57,M57),1),'Risk Area and Risk Matrix '!E$20:F$23,2,FALSE))</f>
        <v/>
      </c>
      <c r="P57" s="84" t="str">
        <f>IF(ISNA(VLOOKUP(K57,'Risk Area and Risk Matrix '!E$7:K$11,M57+2,FALSE)),"",ABS(LEFT(RIGHT(VLOOKUP(K57,'Risk Area and Risk Matrix '!E$7:K$11,M57+2,FALSE),3),2)))</f>
        <v/>
      </c>
      <c r="Q57" s="75"/>
      <c r="R57" s="79"/>
      <c r="S57" s="81"/>
      <c r="T57" s="64"/>
      <c r="U57" s="81"/>
      <c r="V57" s="72"/>
    </row>
    <row r="58" spans="1:22" s="7" customFormat="1" ht="12.75" x14ac:dyDescent="0.2">
      <c r="A58" s="170"/>
      <c r="B58" s="81"/>
      <c r="C58" s="80"/>
      <c r="D58" s="79"/>
      <c r="E58" s="79"/>
      <c r="F58" s="79"/>
      <c r="G58" s="79"/>
      <c r="H58" s="65"/>
      <c r="I58" s="65"/>
      <c r="J58" s="65"/>
      <c r="K58" s="65"/>
      <c r="L58" s="82" t="e">
        <f>VLOOKUP(K58,'Risk Area and Risk Matrix '!E$7:F$11,2,FALSE)</f>
        <v>#N/A</v>
      </c>
      <c r="M58" s="74" t="e">
        <f>HLOOKUP(J58,'Risk Area and Risk Matrix '!G$5:K$6,2,FALSE)</f>
        <v>#N/A</v>
      </c>
      <c r="N58" s="92" t="e">
        <f t="shared" si="5"/>
        <v>#N/A</v>
      </c>
      <c r="O58" s="83" t="str">
        <f>IF(ISNA(INDEX('Risk Area and Risk Matrix '!G$7:K$11,L58,M58)),"",VLOOKUP(LEFT(INDEX('Risk Area and Risk Matrix '!G$7:K$11,L58,M58),1),'Risk Area and Risk Matrix '!E$20:F$23,2,FALSE))</f>
        <v/>
      </c>
      <c r="P58" s="84" t="str">
        <f>IF(ISNA(VLOOKUP(K58,'Risk Area and Risk Matrix '!E$7:K$11,M58+2,FALSE)),"",ABS(LEFT(RIGHT(VLOOKUP(K58,'Risk Area and Risk Matrix '!E$7:K$11,M58+2,FALSE),3),2)))</f>
        <v/>
      </c>
      <c r="Q58" s="75"/>
      <c r="R58" s="79"/>
      <c r="S58" s="81"/>
      <c r="T58" s="64"/>
      <c r="U58" s="81"/>
      <c r="V58" s="72"/>
    </row>
    <row r="59" spans="1:22" s="7" customFormat="1" ht="12.75" x14ac:dyDescent="0.2">
      <c r="A59" s="170"/>
      <c r="B59" s="81"/>
      <c r="C59" s="80"/>
      <c r="D59" s="79"/>
      <c r="E59" s="79"/>
      <c r="F59" s="79"/>
      <c r="G59" s="79"/>
      <c r="H59" s="65"/>
      <c r="I59" s="65"/>
      <c r="J59" s="65"/>
      <c r="K59" s="65"/>
      <c r="L59" s="82" t="e">
        <f>VLOOKUP(K59,'Risk Area and Risk Matrix '!E$7:F$11,2,FALSE)</f>
        <v>#N/A</v>
      </c>
      <c r="M59" s="74" t="e">
        <f>HLOOKUP(J59,'Risk Area and Risk Matrix '!G$5:K$6,2,FALSE)</f>
        <v>#N/A</v>
      </c>
      <c r="N59" s="92" t="e">
        <f t="shared" si="5"/>
        <v>#N/A</v>
      </c>
      <c r="O59" s="83" t="str">
        <f>IF(ISNA(INDEX('Risk Area and Risk Matrix '!G$7:K$11,L59,M59)),"",VLOOKUP(LEFT(INDEX('Risk Area and Risk Matrix '!G$7:K$11,L59,M59),1),'Risk Area and Risk Matrix '!E$20:F$23,2,FALSE))</f>
        <v/>
      </c>
      <c r="P59" s="84" t="str">
        <f>IF(ISNA(VLOOKUP(K59,'Risk Area and Risk Matrix '!E$7:K$11,M59+2,FALSE)),"",ABS(LEFT(RIGHT(VLOOKUP(K59,'Risk Area and Risk Matrix '!E$7:K$11,M59+2,FALSE),3),2)))</f>
        <v/>
      </c>
      <c r="Q59" s="75"/>
      <c r="R59" s="79"/>
      <c r="S59" s="81"/>
      <c r="T59" s="64"/>
      <c r="U59" s="81"/>
      <c r="V59" s="72"/>
    </row>
    <row r="60" spans="1:22" s="7" customFormat="1" ht="12.75" x14ac:dyDescent="0.2">
      <c r="A60" s="170"/>
      <c r="B60" s="81"/>
      <c r="C60" s="80"/>
      <c r="D60" s="79"/>
      <c r="E60" s="79"/>
      <c r="F60" s="79"/>
      <c r="G60" s="79"/>
      <c r="H60" s="65"/>
      <c r="I60" s="65"/>
      <c r="J60" s="65"/>
      <c r="K60" s="65"/>
      <c r="L60" s="82" t="e">
        <f>VLOOKUP(K60,'Risk Area and Risk Matrix '!E$7:F$11,2,FALSE)</f>
        <v>#N/A</v>
      </c>
      <c r="M60" s="74" t="e">
        <f>HLOOKUP(J60,'Risk Area and Risk Matrix '!G$5:K$6,2,FALSE)</f>
        <v>#N/A</v>
      </c>
      <c r="N60" s="92" t="e">
        <f t="shared" si="5"/>
        <v>#N/A</v>
      </c>
      <c r="O60" s="83" t="str">
        <f>IF(ISNA(INDEX('Risk Area and Risk Matrix '!G$7:K$11,L60,M60)),"",VLOOKUP(LEFT(INDEX('Risk Area and Risk Matrix '!G$7:K$11,L60,M60),1),'Risk Area and Risk Matrix '!E$20:F$23,2,FALSE))</f>
        <v/>
      </c>
      <c r="P60" s="84" t="str">
        <f>IF(ISNA(VLOOKUP(K60,'Risk Area and Risk Matrix '!E$7:K$11,M60+2,FALSE)),"",ABS(LEFT(RIGHT(VLOOKUP(K60,'Risk Area and Risk Matrix '!E$7:K$11,M60+2,FALSE),3),2)))</f>
        <v/>
      </c>
      <c r="Q60" s="75"/>
      <c r="R60" s="79"/>
      <c r="S60" s="81"/>
      <c r="T60" s="64"/>
      <c r="U60" s="81"/>
      <c r="V60" s="72"/>
    </row>
    <row r="61" spans="1:22" s="7" customFormat="1" ht="12.75" x14ac:dyDescent="0.2">
      <c r="A61" s="170"/>
      <c r="B61" s="81"/>
      <c r="C61" s="80"/>
      <c r="D61" s="79"/>
      <c r="E61" s="79"/>
      <c r="F61" s="79"/>
      <c r="G61" s="79"/>
      <c r="H61" s="65"/>
      <c r="I61" s="65"/>
      <c r="J61" s="65"/>
      <c r="K61" s="65"/>
      <c r="L61" s="82" t="e">
        <f>VLOOKUP(K61,'Risk Area and Risk Matrix '!E$7:F$11,2,FALSE)</f>
        <v>#N/A</v>
      </c>
      <c r="M61" s="74" t="e">
        <f>HLOOKUP(J61,'Risk Area and Risk Matrix '!G$5:K$6,2,FALSE)</f>
        <v>#N/A</v>
      </c>
      <c r="N61" s="92" t="e">
        <f t="shared" si="5"/>
        <v>#N/A</v>
      </c>
      <c r="O61" s="83" t="str">
        <f>IF(ISNA(INDEX('Risk Area and Risk Matrix '!G$7:K$11,L61,M61)),"",VLOOKUP(LEFT(INDEX('Risk Area and Risk Matrix '!G$7:K$11,L61,M61),1),'Risk Area and Risk Matrix '!E$20:F$23,2,FALSE))</f>
        <v/>
      </c>
      <c r="P61" s="84" t="str">
        <f>IF(ISNA(VLOOKUP(K61,'Risk Area and Risk Matrix '!E$7:K$11,M61+2,FALSE)),"",ABS(LEFT(RIGHT(VLOOKUP(K61,'Risk Area and Risk Matrix '!E$7:K$11,M61+2,FALSE),3),2)))</f>
        <v/>
      </c>
      <c r="Q61" s="75"/>
      <c r="R61" s="79"/>
      <c r="S61" s="81"/>
      <c r="T61" s="64"/>
      <c r="U61" s="81"/>
      <c r="V61" s="72"/>
    </row>
    <row r="62" spans="1:22" s="7" customFormat="1" ht="12.75" x14ac:dyDescent="0.2">
      <c r="A62" s="170"/>
      <c r="B62" s="81"/>
      <c r="C62" s="80"/>
      <c r="D62" s="79"/>
      <c r="E62" s="79"/>
      <c r="F62" s="79"/>
      <c r="G62" s="79"/>
      <c r="H62" s="65"/>
      <c r="I62" s="65"/>
      <c r="J62" s="65"/>
      <c r="K62" s="65"/>
      <c r="L62" s="82" t="e">
        <f>VLOOKUP(K62,'Risk Area and Risk Matrix '!E$7:F$11,2,FALSE)</f>
        <v>#N/A</v>
      </c>
      <c r="M62" s="74" t="e">
        <f>HLOOKUP(J62,'Risk Area and Risk Matrix '!G$5:K$6,2,FALSE)</f>
        <v>#N/A</v>
      </c>
      <c r="N62" s="92" t="e">
        <f t="shared" si="5"/>
        <v>#N/A</v>
      </c>
      <c r="O62" s="83" t="str">
        <f>IF(ISNA(INDEX('Risk Area and Risk Matrix '!G$7:K$11,L62,M62)),"",VLOOKUP(LEFT(INDEX('Risk Area and Risk Matrix '!G$7:K$11,L62,M62),1),'Risk Area and Risk Matrix '!E$20:F$23,2,FALSE))</f>
        <v/>
      </c>
      <c r="P62" s="84" t="str">
        <f>IF(ISNA(VLOOKUP(K62,'Risk Area and Risk Matrix '!E$7:K$11,M62+2,FALSE)),"",ABS(LEFT(RIGHT(VLOOKUP(K62,'Risk Area and Risk Matrix '!E$7:K$11,M62+2,FALSE),3),2)))</f>
        <v/>
      </c>
      <c r="Q62" s="75"/>
      <c r="R62" s="79"/>
      <c r="S62" s="81"/>
      <c r="T62" s="64"/>
      <c r="U62" s="81"/>
      <c r="V62" s="72"/>
    </row>
    <row r="63" spans="1:22" s="7" customFormat="1" ht="12.75" x14ac:dyDescent="0.2">
      <c r="A63" s="170"/>
      <c r="B63" s="81"/>
      <c r="C63" s="80"/>
      <c r="D63" s="79"/>
      <c r="E63" s="79"/>
      <c r="F63" s="79"/>
      <c r="G63" s="79"/>
      <c r="H63" s="65"/>
      <c r="I63" s="65"/>
      <c r="J63" s="65"/>
      <c r="K63" s="65"/>
      <c r="L63" s="82" t="e">
        <f>VLOOKUP(K63,'Risk Area and Risk Matrix '!E$7:F$11,2,FALSE)</f>
        <v>#N/A</v>
      </c>
      <c r="M63" s="74" t="e">
        <f>HLOOKUP(J63,'Risk Area and Risk Matrix '!G$5:K$6,2,FALSE)</f>
        <v>#N/A</v>
      </c>
      <c r="N63" s="92" t="e">
        <f t="shared" si="5"/>
        <v>#N/A</v>
      </c>
      <c r="O63" s="83" t="str">
        <f>IF(ISNA(INDEX('Risk Area and Risk Matrix '!G$7:K$11,L63,M63)),"",VLOOKUP(LEFT(INDEX('Risk Area and Risk Matrix '!G$7:K$11,L63,M63),1),'Risk Area and Risk Matrix '!E$20:F$23,2,FALSE))</f>
        <v/>
      </c>
      <c r="P63" s="84" t="str">
        <f>IF(ISNA(VLOOKUP(K63,'Risk Area and Risk Matrix '!E$7:K$11,M63+2,FALSE)),"",ABS(LEFT(RIGHT(VLOOKUP(K63,'Risk Area and Risk Matrix '!E$7:K$11,M63+2,FALSE),3),2)))</f>
        <v/>
      </c>
      <c r="Q63" s="75"/>
      <c r="R63" s="79"/>
      <c r="S63" s="81"/>
      <c r="T63" s="64"/>
      <c r="U63" s="81"/>
      <c r="V63" s="72"/>
    </row>
    <row r="64" spans="1:22" s="7" customFormat="1" ht="12.75" x14ac:dyDescent="0.2">
      <c r="A64" s="170"/>
      <c r="B64" s="81"/>
      <c r="C64" s="80"/>
      <c r="D64" s="79"/>
      <c r="E64" s="79"/>
      <c r="F64" s="79"/>
      <c r="G64" s="79"/>
      <c r="H64" s="65"/>
      <c r="I64" s="65"/>
      <c r="J64" s="65"/>
      <c r="K64" s="65"/>
      <c r="L64" s="82" t="e">
        <f>VLOOKUP(K64,'Risk Area and Risk Matrix '!E$7:F$11,2,FALSE)</f>
        <v>#N/A</v>
      </c>
      <c r="M64" s="74" t="e">
        <f>HLOOKUP(J64,'Risk Area and Risk Matrix '!G$5:K$6,2,FALSE)</f>
        <v>#N/A</v>
      </c>
      <c r="N64" s="92" t="e">
        <f t="shared" si="5"/>
        <v>#N/A</v>
      </c>
      <c r="O64" s="83" t="str">
        <f>IF(ISNA(INDEX('Risk Area and Risk Matrix '!G$7:K$11,L64,M64)),"",VLOOKUP(LEFT(INDEX('Risk Area and Risk Matrix '!G$7:K$11,L64,M64),1),'Risk Area and Risk Matrix '!E$20:F$23,2,FALSE))</f>
        <v/>
      </c>
      <c r="P64" s="84" t="str">
        <f>IF(ISNA(VLOOKUP(K64,'Risk Area and Risk Matrix '!E$7:K$11,M64+2,FALSE)),"",ABS(LEFT(RIGHT(VLOOKUP(K64,'Risk Area and Risk Matrix '!E$7:K$11,M64+2,FALSE),3),2)))</f>
        <v/>
      </c>
      <c r="Q64" s="75"/>
      <c r="R64" s="79"/>
      <c r="S64" s="81"/>
      <c r="T64" s="64"/>
      <c r="U64" s="81"/>
      <c r="V64" s="72"/>
    </row>
    <row r="65" spans="1:22" s="7" customFormat="1" ht="12.75" x14ac:dyDescent="0.2">
      <c r="A65" s="170"/>
      <c r="B65" s="81"/>
      <c r="C65" s="80"/>
      <c r="D65" s="79"/>
      <c r="E65" s="79"/>
      <c r="F65" s="79"/>
      <c r="G65" s="79"/>
      <c r="H65" s="65"/>
      <c r="I65" s="65"/>
      <c r="J65" s="65"/>
      <c r="K65" s="65"/>
      <c r="L65" s="82" t="e">
        <f>VLOOKUP(K65,'Risk Area and Risk Matrix '!E$7:F$11,2,FALSE)</f>
        <v>#N/A</v>
      </c>
      <c r="M65" s="74" t="e">
        <f>HLOOKUP(J65,'Risk Area and Risk Matrix '!G$5:K$6,2,FALSE)</f>
        <v>#N/A</v>
      </c>
      <c r="N65" s="92" t="e">
        <f t="shared" si="5"/>
        <v>#N/A</v>
      </c>
      <c r="O65" s="83" t="str">
        <f>IF(ISNA(INDEX('Risk Area and Risk Matrix '!G$7:K$11,L65,M65)),"",VLOOKUP(LEFT(INDEX('Risk Area and Risk Matrix '!G$7:K$11,L65,M65),1),'Risk Area and Risk Matrix '!E$20:F$23,2,FALSE))</f>
        <v/>
      </c>
      <c r="P65" s="84" t="str">
        <f>IF(ISNA(VLOOKUP(K65,'Risk Area and Risk Matrix '!E$7:K$11,M65+2,FALSE)),"",ABS(LEFT(RIGHT(VLOOKUP(K65,'Risk Area and Risk Matrix '!E$7:K$11,M65+2,FALSE),3),2)))</f>
        <v/>
      </c>
      <c r="Q65" s="75"/>
      <c r="R65" s="79"/>
      <c r="S65" s="81"/>
      <c r="T65" s="64"/>
      <c r="U65" s="81"/>
      <c r="V65" s="72"/>
    </row>
    <row r="66" spans="1:22" s="7" customFormat="1" ht="13.5" thickBot="1" x14ac:dyDescent="0.25">
      <c r="A66" s="171"/>
      <c r="B66" s="102"/>
      <c r="C66" s="101"/>
      <c r="D66" s="100"/>
      <c r="E66" s="100"/>
      <c r="F66" s="100"/>
      <c r="G66" s="100"/>
      <c r="H66" s="102"/>
      <c r="I66" s="102"/>
      <c r="J66" s="102"/>
      <c r="K66" s="102"/>
      <c r="L66" s="103" t="e">
        <f>VLOOKUP(K66,'Risk Area and Risk Matrix '!E$7:F$11,2,FALSE)</f>
        <v>#N/A</v>
      </c>
      <c r="M66" s="103" t="e">
        <f>HLOOKUP(J66,'Risk Area and Risk Matrix '!G$5:K$6,2,FALSE)</f>
        <v>#N/A</v>
      </c>
      <c r="N66" s="104" t="e">
        <f t="shared" si="0"/>
        <v>#N/A</v>
      </c>
      <c r="O66" s="105" t="str">
        <f>IF(ISNA(INDEX('Risk Area and Risk Matrix '!G$7:K$11,L66,M66)),"",VLOOKUP(LEFT(INDEX('Risk Area and Risk Matrix '!G$7:K$11,L66,M66),1),'Risk Area and Risk Matrix '!E$20:F$23,2,FALSE))</f>
        <v/>
      </c>
      <c r="P66" s="106" t="str">
        <f>IF(ISNA(VLOOKUP(K66,'Risk Area and Risk Matrix '!E$7:K$11,M66+2,FALSE)),"",ABS(LEFT(RIGHT(VLOOKUP(K66,'Risk Area and Risk Matrix '!E$7:K$11,M66+2,FALSE),3),2)))</f>
        <v/>
      </c>
      <c r="Q66" s="107"/>
      <c r="R66" s="100"/>
      <c r="S66" s="102"/>
      <c r="T66" s="101"/>
      <c r="U66" s="102"/>
      <c r="V66" s="108"/>
    </row>
    <row r="67" spans="1:22" ht="12" thickTop="1" x14ac:dyDescent="0.2">
      <c r="A67" s="172" t="s">
        <v>103</v>
      </c>
    </row>
    <row r="68" spans="1:22" x14ac:dyDescent="0.2">
      <c r="A68" s="172" t="s">
        <v>102</v>
      </c>
    </row>
    <row r="70" spans="1:22" ht="15.75" x14ac:dyDescent="0.2">
      <c r="D70" s="4" t="s">
        <v>76</v>
      </c>
    </row>
    <row r="71" spans="1:22" ht="13.5" thickBot="1" x14ac:dyDescent="0.25">
      <c r="D71" s="7"/>
      <c r="E71" s="7"/>
      <c r="F71" s="7"/>
      <c r="G71" s="7"/>
      <c r="H71" s="7"/>
    </row>
    <row r="72" spans="1:22" ht="13.5" thickBot="1" x14ac:dyDescent="0.25">
      <c r="D72" s="76" t="s">
        <v>8</v>
      </c>
      <c r="E72" s="77" t="s">
        <v>151</v>
      </c>
      <c r="F72" s="77" t="s">
        <v>34</v>
      </c>
      <c r="G72" s="78" t="s">
        <v>35</v>
      </c>
      <c r="H72" s="77" t="s">
        <v>104</v>
      </c>
    </row>
    <row r="73" spans="1:22" ht="12.75" x14ac:dyDescent="0.2">
      <c r="D73" s="66" t="str">
        <f>'Risk Assessment Criteria'!F25</f>
        <v>Satisfactory</v>
      </c>
      <c r="E73" s="118" t="s">
        <v>160</v>
      </c>
      <c r="F73" s="66" t="str">
        <f>'Risk Assessment Criteria'!C5</f>
        <v>Insignificant</v>
      </c>
      <c r="G73" s="66" t="str">
        <f>'Risk Assessment Criteria'!H15</f>
        <v>Rare</v>
      </c>
      <c r="H73" s="66" t="s">
        <v>105</v>
      </c>
    </row>
    <row r="74" spans="1:22" ht="12.75" x14ac:dyDescent="0.2">
      <c r="D74" s="8" t="str">
        <f>'Risk Assessment Criteria'!F26</f>
        <v>Reservations</v>
      </c>
      <c r="E74" s="118" t="s">
        <v>163</v>
      </c>
      <c r="F74" s="8" t="str">
        <f>'Risk Assessment Criteria'!C6</f>
        <v>Minor</v>
      </c>
      <c r="G74" s="8" t="str">
        <f>'Risk Assessment Criteria'!H16</f>
        <v>Unlikely</v>
      </c>
      <c r="H74" s="7" t="s">
        <v>106</v>
      </c>
    </row>
    <row r="75" spans="1:22" ht="12.75" x14ac:dyDescent="0.2">
      <c r="D75" s="8" t="str">
        <f>'Risk Assessment Criteria'!F27</f>
        <v>Unsatisfactory</v>
      </c>
      <c r="E75" s="118" t="s">
        <v>165</v>
      </c>
      <c r="F75" s="8" t="str">
        <f>'Risk Assessment Criteria'!C7</f>
        <v>Moderate</v>
      </c>
      <c r="G75" s="8" t="str">
        <f>'Risk Assessment Criteria'!H17</f>
        <v>Possible</v>
      </c>
      <c r="H75" s="7" t="s">
        <v>107</v>
      </c>
    </row>
    <row r="76" spans="1:22" ht="12.75" x14ac:dyDescent="0.2">
      <c r="D76" s="8" t="str">
        <f>'Risk Assessment Criteria'!F28</f>
        <v>Not Set</v>
      </c>
      <c r="E76" s="118" t="s">
        <v>205</v>
      </c>
      <c r="F76" s="8" t="str">
        <f>'Risk Assessment Criteria'!C8</f>
        <v>Major</v>
      </c>
      <c r="G76" s="8" t="str">
        <f>'Risk Assessment Criteria'!H18</f>
        <v>Likely</v>
      </c>
      <c r="H76" s="7"/>
    </row>
    <row r="77" spans="1:22" ht="12.75" x14ac:dyDescent="0.2">
      <c r="D77" s="8"/>
      <c r="E77" s="118" t="s">
        <v>155</v>
      </c>
      <c r="F77" s="8" t="str">
        <f>'Risk Assessment Criteria'!C9</f>
        <v>Critical</v>
      </c>
      <c r="G77" s="8" t="str">
        <f>'Risk Assessment Criteria'!H19</f>
        <v>Almost Certain</v>
      </c>
      <c r="H77" s="7"/>
    </row>
    <row r="78" spans="1:22" ht="12.75" x14ac:dyDescent="0.2">
      <c r="D78" s="8"/>
      <c r="E78" s="118" t="s">
        <v>130</v>
      </c>
      <c r="F78" s="7"/>
      <c r="G78" s="8"/>
      <c r="H78" s="7"/>
    </row>
    <row r="79" spans="1:22" ht="12.75" x14ac:dyDescent="0.2">
      <c r="D79" s="8"/>
      <c r="E79" s="118" t="s">
        <v>169</v>
      </c>
      <c r="F79" s="7"/>
      <c r="G79" s="7"/>
      <c r="H79" s="7"/>
    </row>
    <row r="80" spans="1:22" ht="12.75" x14ac:dyDescent="0.2">
      <c r="D80" s="8"/>
      <c r="E80" s="118" t="s">
        <v>206</v>
      </c>
      <c r="F80" s="7"/>
      <c r="G80" s="7"/>
      <c r="H80" s="7"/>
    </row>
    <row r="81" spans="4:8" ht="12.75" x14ac:dyDescent="0.2">
      <c r="D81" s="7"/>
      <c r="E81" s="118" t="s">
        <v>189</v>
      </c>
      <c r="F81" s="7"/>
      <c r="G81" s="7"/>
      <c r="H81" s="7"/>
    </row>
    <row r="82" spans="4:8" ht="12.75" x14ac:dyDescent="0.2">
      <c r="D82" s="7"/>
      <c r="E82" s="118"/>
      <c r="F82" s="7"/>
      <c r="G82" s="7"/>
      <c r="H82" s="7"/>
    </row>
    <row r="83" spans="4:8" ht="12.75" x14ac:dyDescent="0.2">
      <c r="D83" s="7"/>
      <c r="E83" s="118"/>
      <c r="F83" s="7"/>
      <c r="G83" s="7"/>
      <c r="H83" s="7"/>
    </row>
    <row r="84" spans="4:8" ht="12.75" x14ac:dyDescent="0.2">
      <c r="D84" s="7"/>
      <c r="E84" s="118"/>
      <c r="F84" s="7"/>
      <c r="G84" s="7"/>
      <c r="H84" s="7"/>
    </row>
  </sheetData>
  <mergeCells count="5">
    <mergeCell ref="O2:P2"/>
    <mergeCell ref="A1:D1"/>
    <mergeCell ref="E1:F1"/>
    <mergeCell ref="H1:I1"/>
    <mergeCell ref="J1:K1"/>
  </mergeCells>
  <phoneticPr fontId="0" type="noConversion"/>
  <conditionalFormatting sqref="O36:O43 O12 O66 O4:O9 O32:O34">
    <cfRule type="cellIs" dxfId="131" priority="142" stopIfTrue="1" operator="equal">
      <formula>"Extreme"</formula>
    </cfRule>
    <cfRule type="cellIs" dxfId="130" priority="143" stopIfTrue="1" operator="equal">
      <formula>"Medium"</formula>
    </cfRule>
    <cfRule type="cellIs" dxfId="129" priority="144" stopIfTrue="1" operator="equal">
      <formula>"High"</formula>
    </cfRule>
  </conditionalFormatting>
  <conditionalFormatting sqref="O10">
    <cfRule type="cellIs" dxfId="128" priority="133" stopIfTrue="1" operator="equal">
      <formula>"Extreme"</formula>
    </cfRule>
    <cfRule type="cellIs" dxfId="127" priority="134" stopIfTrue="1" operator="equal">
      <formula>"Medium"</formula>
    </cfRule>
    <cfRule type="cellIs" dxfId="126" priority="135" stopIfTrue="1" operator="equal">
      <formula>"High"</formula>
    </cfRule>
  </conditionalFormatting>
  <conditionalFormatting sqref="O35">
    <cfRule type="cellIs" dxfId="125" priority="136" stopIfTrue="1" operator="equal">
      <formula>"Extreme"</formula>
    </cfRule>
    <cfRule type="cellIs" dxfId="124" priority="137" stopIfTrue="1" operator="equal">
      <formula>"Medium"</formula>
    </cfRule>
    <cfRule type="cellIs" dxfId="123" priority="138" stopIfTrue="1" operator="equal">
      <formula>"High"</formula>
    </cfRule>
  </conditionalFormatting>
  <conditionalFormatting sqref="O11">
    <cfRule type="cellIs" dxfId="122" priority="130" stopIfTrue="1" operator="equal">
      <formula>"Extreme"</formula>
    </cfRule>
    <cfRule type="cellIs" dxfId="121" priority="131" stopIfTrue="1" operator="equal">
      <formula>"Medium"</formula>
    </cfRule>
    <cfRule type="cellIs" dxfId="120" priority="132" stopIfTrue="1" operator="equal">
      <formula>"High"</formula>
    </cfRule>
  </conditionalFormatting>
  <conditionalFormatting sqref="O31">
    <cfRule type="cellIs" dxfId="119" priority="67" stopIfTrue="1" operator="equal">
      <formula>"Extreme"</formula>
    </cfRule>
    <cfRule type="cellIs" dxfId="118" priority="68" stopIfTrue="1" operator="equal">
      <formula>"Medium"</formula>
    </cfRule>
    <cfRule type="cellIs" dxfId="117" priority="69" stopIfTrue="1" operator="equal">
      <formula>"High"</formula>
    </cfRule>
  </conditionalFormatting>
  <conditionalFormatting sqref="O13">
    <cfRule type="cellIs" dxfId="116" priority="127" stopIfTrue="1" operator="equal">
      <formula>"Extreme"</formula>
    </cfRule>
    <cfRule type="cellIs" dxfId="115" priority="128" stopIfTrue="1" operator="equal">
      <formula>"Medium"</formula>
    </cfRule>
    <cfRule type="cellIs" dxfId="114" priority="129" stopIfTrue="1" operator="equal">
      <formula>"High"</formula>
    </cfRule>
  </conditionalFormatting>
  <conditionalFormatting sqref="O14">
    <cfRule type="cellIs" dxfId="113" priority="124" stopIfTrue="1" operator="equal">
      <formula>"Extreme"</formula>
    </cfRule>
    <cfRule type="cellIs" dxfId="112" priority="125" stopIfTrue="1" operator="equal">
      <formula>"Medium"</formula>
    </cfRule>
    <cfRule type="cellIs" dxfId="111" priority="126" stopIfTrue="1" operator="equal">
      <formula>"High"</formula>
    </cfRule>
  </conditionalFormatting>
  <conditionalFormatting sqref="O16">
    <cfRule type="cellIs" dxfId="110" priority="121" stopIfTrue="1" operator="equal">
      <formula>"Extreme"</formula>
    </cfRule>
    <cfRule type="cellIs" dxfId="109" priority="122" stopIfTrue="1" operator="equal">
      <formula>"Medium"</formula>
    </cfRule>
    <cfRule type="cellIs" dxfId="108" priority="123" stopIfTrue="1" operator="equal">
      <formula>"High"</formula>
    </cfRule>
  </conditionalFormatting>
  <conditionalFormatting sqref="O17">
    <cfRule type="cellIs" dxfId="107" priority="115" stopIfTrue="1" operator="equal">
      <formula>"Extreme"</formula>
    </cfRule>
    <cfRule type="cellIs" dxfId="106" priority="116" stopIfTrue="1" operator="equal">
      <formula>"Medium"</formula>
    </cfRule>
    <cfRule type="cellIs" dxfId="105" priority="117" stopIfTrue="1" operator="equal">
      <formula>"High"</formula>
    </cfRule>
  </conditionalFormatting>
  <conditionalFormatting sqref="O18">
    <cfRule type="cellIs" dxfId="104" priority="112" stopIfTrue="1" operator="equal">
      <formula>"Extreme"</formula>
    </cfRule>
    <cfRule type="cellIs" dxfId="103" priority="113" stopIfTrue="1" operator="equal">
      <formula>"Medium"</formula>
    </cfRule>
    <cfRule type="cellIs" dxfId="102" priority="114" stopIfTrue="1" operator="equal">
      <formula>"High"</formula>
    </cfRule>
  </conditionalFormatting>
  <conditionalFormatting sqref="O19">
    <cfRule type="cellIs" dxfId="101" priority="106" stopIfTrue="1" operator="equal">
      <formula>"Extreme"</formula>
    </cfRule>
    <cfRule type="cellIs" dxfId="100" priority="107" stopIfTrue="1" operator="equal">
      <formula>"Medium"</formula>
    </cfRule>
    <cfRule type="cellIs" dxfId="99" priority="108" stopIfTrue="1" operator="equal">
      <formula>"High"</formula>
    </cfRule>
  </conditionalFormatting>
  <conditionalFormatting sqref="O20">
    <cfRule type="cellIs" dxfId="98" priority="103" stopIfTrue="1" operator="equal">
      <formula>"Extreme"</formula>
    </cfRule>
    <cfRule type="cellIs" dxfId="97" priority="104" stopIfTrue="1" operator="equal">
      <formula>"Medium"</formula>
    </cfRule>
    <cfRule type="cellIs" dxfId="96" priority="105" stopIfTrue="1" operator="equal">
      <formula>"High"</formula>
    </cfRule>
  </conditionalFormatting>
  <conditionalFormatting sqref="O21">
    <cfRule type="cellIs" dxfId="95" priority="97" stopIfTrue="1" operator="equal">
      <formula>"Extreme"</formula>
    </cfRule>
    <cfRule type="cellIs" dxfId="94" priority="98" stopIfTrue="1" operator="equal">
      <formula>"Medium"</formula>
    </cfRule>
    <cfRule type="cellIs" dxfId="93" priority="99" stopIfTrue="1" operator="equal">
      <formula>"High"</formula>
    </cfRule>
  </conditionalFormatting>
  <conditionalFormatting sqref="O22">
    <cfRule type="cellIs" dxfId="92" priority="94" stopIfTrue="1" operator="equal">
      <formula>"Extreme"</formula>
    </cfRule>
    <cfRule type="cellIs" dxfId="91" priority="95" stopIfTrue="1" operator="equal">
      <formula>"Medium"</formula>
    </cfRule>
    <cfRule type="cellIs" dxfId="90" priority="96" stopIfTrue="1" operator="equal">
      <formula>"High"</formula>
    </cfRule>
  </conditionalFormatting>
  <conditionalFormatting sqref="O23">
    <cfRule type="cellIs" dxfId="89" priority="91" stopIfTrue="1" operator="equal">
      <formula>"Extreme"</formula>
    </cfRule>
    <cfRule type="cellIs" dxfId="88" priority="92" stopIfTrue="1" operator="equal">
      <formula>"Medium"</formula>
    </cfRule>
    <cfRule type="cellIs" dxfId="87" priority="93" stopIfTrue="1" operator="equal">
      <formula>"High"</formula>
    </cfRule>
  </conditionalFormatting>
  <conditionalFormatting sqref="O24">
    <cfRule type="cellIs" dxfId="86" priority="88" stopIfTrue="1" operator="equal">
      <formula>"Extreme"</formula>
    </cfRule>
    <cfRule type="cellIs" dxfId="85" priority="89" stopIfTrue="1" operator="equal">
      <formula>"Medium"</formula>
    </cfRule>
    <cfRule type="cellIs" dxfId="84" priority="90" stopIfTrue="1" operator="equal">
      <formula>"High"</formula>
    </cfRule>
  </conditionalFormatting>
  <conditionalFormatting sqref="O25">
    <cfRule type="cellIs" dxfId="83" priority="85" stopIfTrue="1" operator="equal">
      <formula>"Extreme"</formula>
    </cfRule>
    <cfRule type="cellIs" dxfId="82" priority="86" stopIfTrue="1" operator="equal">
      <formula>"Medium"</formula>
    </cfRule>
    <cfRule type="cellIs" dxfId="81" priority="87" stopIfTrue="1" operator="equal">
      <formula>"High"</formula>
    </cfRule>
  </conditionalFormatting>
  <conditionalFormatting sqref="O26">
    <cfRule type="cellIs" dxfId="80" priority="82" stopIfTrue="1" operator="equal">
      <formula>"Extreme"</formula>
    </cfRule>
    <cfRule type="cellIs" dxfId="79" priority="83" stopIfTrue="1" operator="equal">
      <formula>"Medium"</formula>
    </cfRule>
    <cfRule type="cellIs" dxfId="78" priority="84" stopIfTrue="1" operator="equal">
      <formula>"High"</formula>
    </cfRule>
  </conditionalFormatting>
  <conditionalFormatting sqref="O27">
    <cfRule type="cellIs" dxfId="77" priority="79" stopIfTrue="1" operator="equal">
      <formula>"Extreme"</formula>
    </cfRule>
    <cfRule type="cellIs" dxfId="76" priority="80" stopIfTrue="1" operator="equal">
      <formula>"Medium"</formula>
    </cfRule>
    <cfRule type="cellIs" dxfId="75" priority="81" stopIfTrue="1" operator="equal">
      <formula>"High"</formula>
    </cfRule>
  </conditionalFormatting>
  <conditionalFormatting sqref="O28">
    <cfRule type="cellIs" dxfId="74" priority="76" stopIfTrue="1" operator="equal">
      <formula>"Extreme"</formula>
    </cfRule>
    <cfRule type="cellIs" dxfId="73" priority="77" stopIfTrue="1" operator="equal">
      <formula>"Medium"</formula>
    </cfRule>
    <cfRule type="cellIs" dxfId="72" priority="78" stopIfTrue="1" operator="equal">
      <formula>"High"</formula>
    </cfRule>
  </conditionalFormatting>
  <conditionalFormatting sqref="O29">
    <cfRule type="cellIs" dxfId="71" priority="73" stopIfTrue="1" operator="equal">
      <formula>"Extreme"</formula>
    </cfRule>
    <cfRule type="cellIs" dxfId="70" priority="74" stopIfTrue="1" operator="equal">
      <formula>"Medium"</formula>
    </cfRule>
    <cfRule type="cellIs" dxfId="69" priority="75" stopIfTrue="1" operator="equal">
      <formula>"High"</formula>
    </cfRule>
  </conditionalFormatting>
  <conditionalFormatting sqref="O30">
    <cfRule type="cellIs" dxfId="68" priority="70" stopIfTrue="1" operator="equal">
      <formula>"Extreme"</formula>
    </cfRule>
    <cfRule type="cellIs" dxfId="67" priority="71" stopIfTrue="1" operator="equal">
      <formula>"Medium"</formula>
    </cfRule>
    <cfRule type="cellIs" dxfId="66" priority="72" stopIfTrue="1" operator="equal">
      <formula>"High"</formula>
    </cfRule>
  </conditionalFormatting>
  <conditionalFormatting sqref="O44">
    <cfRule type="cellIs" dxfId="65" priority="64" stopIfTrue="1" operator="equal">
      <formula>"Extreme"</formula>
    </cfRule>
    <cfRule type="cellIs" dxfId="64" priority="65" stopIfTrue="1" operator="equal">
      <formula>"Medium"</formula>
    </cfRule>
    <cfRule type="cellIs" dxfId="63" priority="66" stopIfTrue="1" operator="equal">
      <formula>"High"</formula>
    </cfRule>
  </conditionalFormatting>
  <conditionalFormatting sqref="O45">
    <cfRule type="cellIs" dxfId="62" priority="61" stopIfTrue="1" operator="equal">
      <formula>"Extreme"</formula>
    </cfRule>
    <cfRule type="cellIs" dxfId="61" priority="62" stopIfTrue="1" operator="equal">
      <formula>"Medium"</formula>
    </cfRule>
    <cfRule type="cellIs" dxfId="60" priority="63" stopIfTrue="1" operator="equal">
      <formula>"High"</formula>
    </cfRule>
  </conditionalFormatting>
  <conditionalFormatting sqref="O46">
    <cfRule type="cellIs" dxfId="59" priority="58" stopIfTrue="1" operator="equal">
      <formula>"Extreme"</formula>
    </cfRule>
    <cfRule type="cellIs" dxfId="58" priority="59" stopIfTrue="1" operator="equal">
      <formula>"Medium"</formula>
    </cfRule>
    <cfRule type="cellIs" dxfId="57" priority="60" stopIfTrue="1" operator="equal">
      <formula>"High"</formula>
    </cfRule>
  </conditionalFormatting>
  <conditionalFormatting sqref="O47">
    <cfRule type="cellIs" dxfId="56" priority="55" stopIfTrue="1" operator="equal">
      <formula>"Extreme"</formula>
    </cfRule>
    <cfRule type="cellIs" dxfId="55" priority="56" stopIfTrue="1" operator="equal">
      <formula>"Medium"</formula>
    </cfRule>
    <cfRule type="cellIs" dxfId="54" priority="57" stopIfTrue="1" operator="equal">
      <formula>"High"</formula>
    </cfRule>
  </conditionalFormatting>
  <conditionalFormatting sqref="O48">
    <cfRule type="cellIs" dxfId="53" priority="52" stopIfTrue="1" operator="equal">
      <formula>"Extreme"</formula>
    </cfRule>
    <cfRule type="cellIs" dxfId="52" priority="53" stopIfTrue="1" operator="equal">
      <formula>"Medium"</formula>
    </cfRule>
    <cfRule type="cellIs" dxfId="51" priority="54" stopIfTrue="1" operator="equal">
      <formula>"High"</formula>
    </cfRule>
  </conditionalFormatting>
  <conditionalFormatting sqref="O49">
    <cfRule type="cellIs" dxfId="50" priority="49" stopIfTrue="1" operator="equal">
      <formula>"Extreme"</formula>
    </cfRule>
    <cfRule type="cellIs" dxfId="49" priority="50" stopIfTrue="1" operator="equal">
      <formula>"Medium"</formula>
    </cfRule>
    <cfRule type="cellIs" dxfId="48" priority="51" stopIfTrue="1" operator="equal">
      <formula>"High"</formula>
    </cfRule>
  </conditionalFormatting>
  <conditionalFormatting sqref="O50">
    <cfRule type="cellIs" dxfId="47" priority="46" stopIfTrue="1" operator="equal">
      <formula>"Extreme"</formula>
    </cfRule>
    <cfRule type="cellIs" dxfId="46" priority="47" stopIfTrue="1" operator="equal">
      <formula>"Medium"</formula>
    </cfRule>
    <cfRule type="cellIs" dxfId="45" priority="48" stopIfTrue="1" operator="equal">
      <formula>"High"</formula>
    </cfRule>
  </conditionalFormatting>
  <conditionalFormatting sqref="O51">
    <cfRule type="cellIs" dxfId="44" priority="43" stopIfTrue="1" operator="equal">
      <formula>"Extreme"</formula>
    </cfRule>
    <cfRule type="cellIs" dxfId="43" priority="44" stopIfTrue="1" operator="equal">
      <formula>"Medium"</formula>
    </cfRule>
    <cfRule type="cellIs" dxfId="42" priority="45" stopIfTrue="1" operator="equal">
      <formula>"High"</formula>
    </cfRule>
  </conditionalFormatting>
  <conditionalFormatting sqref="O52">
    <cfRule type="cellIs" dxfId="41" priority="40" stopIfTrue="1" operator="equal">
      <formula>"Extreme"</formula>
    </cfRule>
    <cfRule type="cellIs" dxfId="40" priority="41" stopIfTrue="1" operator="equal">
      <formula>"Medium"</formula>
    </cfRule>
    <cfRule type="cellIs" dxfId="39" priority="42" stopIfTrue="1" operator="equal">
      <formula>"High"</formula>
    </cfRule>
  </conditionalFormatting>
  <conditionalFormatting sqref="O53">
    <cfRule type="cellIs" dxfId="38" priority="37" stopIfTrue="1" operator="equal">
      <formula>"Extreme"</formula>
    </cfRule>
    <cfRule type="cellIs" dxfId="37" priority="38" stopIfTrue="1" operator="equal">
      <formula>"Medium"</formula>
    </cfRule>
    <cfRule type="cellIs" dxfId="36" priority="39" stopIfTrue="1" operator="equal">
      <formula>"High"</formula>
    </cfRule>
  </conditionalFormatting>
  <conditionalFormatting sqref="O54">
    <cfRule type="cellIs" dxfId="35" priority="34" stopIfTrue="1" operator="equal">
      <formula>"Extreme"</formula>
    </cfRule>
    <cfRule type="cellIs" dxfId="34" priority="35" stopIfTrue="1" operator="equal">
      <formula>"Medium"</formula>
    </cfRule>
    <cfRule type="cellIs" dxfId="33" priority="36" stopIfTrue="1" operator="equal">
      <formula>"High"</formula>
    </cfRule>
  </conditionalFormatting>
  <conditionalFormatting sqref="O55">
    <cfRule type="cellIs" dxfId="32" priority="31" stopIfTrue="1" operator="equal">
      <formula>"Extreme"</formula>
    </cfRule>
    <cfRule type="cellIs" dxfId="31" priority="32" stopIfTrue="1" operator="equal">
      <formula>"Medium"</formula>
    </cfRule>
    <cfRule type="cellIs" dxfId="30" priority="33" stopIfTrue="1" operator="equal">
      <formula>"High"</formula>
    </cfRule>
  </conditionalFormatting>
  <conditionalFormatting sqref="O56">
    <cfRule type="cellIs" dxfId="29" priority="28" stopIfTrue="1" operator="equal">
      <formula>"Extreme"</formula>
    </cfRule>
    <cfRule type="cellIs" dxfId="28" priority="29" stopIfTrue="1" operator="equal">
      <formula>"Medium"</formula>
    </cfRule>
    <cfRule type="cellIs" dxfId="27" priority="30" stopIfTrue="1" operator="equal">
      <formula>"High"</formula>
    </cfRule>
  </conditionalFormatting>
  <conditionalFormatting sqref="O57">
    <cfRule type="cellIs" dxfId="26" priority="25" stopIfTrue="1" operator="equal">
      <formula>"Extreme"</formula>
    </cfRule>
    <cfRule type="cellIs" dxfId="25" priority="26" stopIfTrue="1" operator="equal">
      <formula>"Medium"</formula>
    </cfRule>
    <cfRule type="cellIs" dxfId="24" priority="27" stopIfTrue="1" operator="equal">
      <formula>"High"</formula>
    </cfRule>
  </conditionalFormatting>
  <conditionalFormatting sqref="O58">
    <cfRule type="cellIs" dxfId="23" priority="22" stopIfTrue="1" operator="equal">
      <formula>"Extreme"</formula>
    </cfRule>
    <cfRule type="cellIs" dxfId="22" priority="23" stopIfTrue="1" operator="equal">
      <formula>"Medium"</formula>
    </cfRule>
    <cfRule type="cellIs" dxfId="21" priority="24" stopIfTrue="1" operator="equal">
      <formula>"High"</formula>
    </cfRule>
  </conditionalFormatting>
  <conditionalFormatting sqref="O59">
    <cfRule type="cellIs" dxfId="20" priority="19" stopIfTrue="1" operator="equal">
      <formula>"Extreme"</formula>
    </cfRule>
    <cfRule type="cellIs" dxfId="19" priority="20" stopIfTrue="1" operator="equal">
      <formula>"Medium"</formula>
    </cfRule>
    <cfRule type="cellIs" dxfId="18" priority="21" stopIfTrue="1" operator="equal">
      <formula>"High"</formula>
    </cfRule>
  </conditionalFormatting>
  <conditionalFormatting sqref="O60">
    <cfRule type="cellIs" dxfId="17" priority="16" stopIfTrue="1" operator="equal">
      <formula>"Extreme"</formula>
    </cfRule>
    <cfRule type="cellIs" dxfId="16" priority="17" stopIfTrue="1" operator="equal">
      <formula>"Medium"</formula>
    </cfRule>
    <cfRule type="cellIs" dxfId="15" priority="18" stopIfTrue="1" operator="equal">
      <formula>"High"</formula>
    </cfRule>
  </conditionalFormatting>
  <conditionalFormatting sqref="O61">
    <cfRule type="cellIs" dxfId="14" priority="13" stopIfTrue="1" operator="equal">
      <formula>"Extreme"</formula>
    </cfRule>
    <cfRule type="cellIs" dxfId="13" priority="14" stopIfTrue="1" operator="equal">
      <formula>"Medium"</formula>
    </cfRule>
    <cfRule type="cellIs" dxfId="12" priority="15" stopIfTrue="1" operator="equal">
      <formula>"High"</formula>
    </cfRule>
  </conditionalFormatting>
  <conditionalFormatting sqref="O62">
    <cfRule type="cellIs" dxfId="11" priority="10" stopIfTrue="1" operator="equal">
      <formula>"Extreme"</formula>
    </cfRule>
    <cfRule type="cellIs" dxfId="10" priority="11" stopIfTrue="1" operator="equal">
      <formula>"Medium"</formula>
    </cfRule>
    <cfRule type="cellIs" dxfId="9" priority="12" stopIfTrue="1" operator="equal">
      <formula>"High"</formula>
    </cfRule>
  </conditionalFormatting>
  <conditionalFormatting sqref="O63">
    <cfRule type="cellIs" dxfId="8" priority="7" stopIfTrue="1" operator="equal">
      <formula>"Extreme"</formula>
    </cfRule>
    <cfRule type="cellIs" dxfId="7" priority="8" stopIfTrue="1" operator="equal">
      <formula>"Medium"</formula>
    </cfRule>
    <cfRule type="cellIs" dxfId="6" priority="9" stopIfTrue="1" operator="equal">
      <formula>"High"</formula>
    </cfRule>
  </conditionalFormatting>
  <conditionalFormatting sqref="O64">
    <cfRule type="cellIs" dxfId="5" priority="4" stopIfTrue="1" operator="equal">
      <formula>"Extreme"</formula>
    </cfRule>
    <cfRule type="cellIs" dxfId="4" priority="5" stopIfTrue="1" operator="equal">
      <formula>"Medium"</formula>
    </cfRule>
    <cfRule type="cellIs" dxfId="3" priority="6" stopIfTrue="1" operator="equal">
      <formula>"High"</formula>
    </cfRule>
  </conditionalFormatting>
  <conditionalFormatting sqref="O65">
    <cfRule type="cellIs" dxfId="2" priority="1" stopIfTrue="1" operator="equal">
      <formula>"Extreme"</formula>
    </cfRule>
    <cfRule type="cellIs" dxfId="1" priority="2" stopIfTrue="1" operator="equal">
      <formula>"Medium"</formula>
    </cfRule>
    <cfRule type="cellIs" dxfId="0" priority="3" stopIfTrue="1" operator="equal">
      <formula>"High"</formula>
    </cfRule>
  </conditionalFormatting>
  <dataValidations count="6">
    <dataValidation type="list" allowBlank="1" showInputMessage="1" showErrorMessage="1" sqref="H4" xr:uid="{00000000-0002-0000-0100-000000000000}">
      <formula1>D$34:D$35</formula1>
    </dataValidation>
    <dataValidation type="list" allowBlank="1" showInputMessage="1" showErrorMessage="1" sqref="Q4:Q66" xr:uid="{00000000-0002-0000-0100-000001000000}">
      <formula1>"Y,N"</formula1>
    </dataValidation>
    <dataValidation type="list" allowBlank="1" showInputMessage="1" showErrorMessage="1" sqref="H5:H66" xr:uid="{00000000-0002-0000-0100-000002000000}">
      <formula1>D$73:D$76</formula1>
    </dataValidation>
    <dataValidation type="list" allowBlank="1" showInputMessage="1" showErrorMessage="1" sqref="J4:K66" xr:uid="{00000000-0002-0000-0100-000003000000}">
      <formula1>F$73:F$77</formula1>
    </dataValidation>
    <dataValidation type="list" allowBlank="1" showInputMessage="1" showErrorMessage="1" sqref="U4:U66" xr:uid="{00000000-0002-0000-0100-000004000000}">
      <formula1>$H$73:$H$75</formula1>
    </dataValidation>
    <dataValidation type="list" allowBlank="1" showInputMessage="1" showErrorMessage="1" sqref="I4:I66" xr:uid="{00000000-0002-0000-0100-000005000000}">
      <formula1>$E$73:$E$81</formula1>
    </dataValidation>
  </dataValidations>
  <pageMargins left="0.5" right="0.5" top="1" bottom="1" header="0.5" footer="0.5"/>
  <headerFooter alignWithMargins="0">
    <oddHeader>&amp;C&amp;12Risk Register &amp;R&amp;D</oddHeader>
    <oddFooter>&amp;CPage 1&amp;RV1.0</oddFooter>
  </headerFooter>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topLeftCell="B29" workbookViewId="0">
      <selection activeCell="B48" sqref="B48"/>
    </sheetView>
  </sheetViews>
  <sheetFormatPr defaultColWidth="8.85546875" defaultRowHeight="15" x14ac:dyDescent="0.2"/>
  <cols>
    <col min="1" max="1" width="19.28515625" style="132" customWidth="1"/>
    <col min="2" max="2" width="57.85546875" style="132" customWidth="1"/>
    <col min="3" max="3" width="12.7109375" style="132" customWidth="1"/>
    <col min="4" max="16384" width="8.85546875" style="132"/>
  </cols>
  <sheetData>
    <row r="1" spans="1:3" ht="33.75" customHeight="1" x14ac:dyDescent="0.25">
      <c r="A1" s="142" t="s">
        <v>198</v>
      </c>
      <c r="B1" s="142" t="s">
        <v>196</v>
      </c>
      <c r="C1" s="142" t="s">
        <v>197</v>
      </c>
    </row>
    <row r="2" spans="1:3" ht="14.25" customHeight="1" x14ac:dyDescent="0.25">
      <c r="A2" s="142" t="s">
        <v>160</v>
      </c>
      <c r="B2" s="142"/>
      <c r="C2" s="142"/>
    </row>
    <row r="3" spans="1:3" ht="15.75" x14ac:dyDescent="0.25">
      <c r="A3" s="144" t="s">
        <v>160</v>
      </c>
      <c r="B3" s="168" t="s">
        <v>161</v>
      </c>
      <c r="C3" s="143"/>
    </row>
    <row r="4" spans="1:3" ht="15.75" x14ac:dyDescent="0.25">
      <c r="A4" s="144" t="s">
        <v>160</v>
      </c>
      <c r="B4" s="168" t="s">
        <v>254</v>
      </c>
      <c r="C4" s="143"/>
    </row>
    <row r="5" spans="1:3" ht="15.75" x14ac:dyDescent="0.25">
      <c r="A5" s="144" t="s">
        <v>160</v>
      </c>
      <c r="B5" s="168" t="s">
        <v>255</v>
      </c>
      <c r="C5" s="143"/>
    </row>
    <row r="6" spans="1:3" ht="15.75" x14ac:dyDescent="0.25">
      <c r="A6" s="144" t="s">
        <v>160</v>
      </c>
      <c r="B6" s="168" t="s">
        <v>162</v>
      </c>
      <c r="C6" s="143"/>
    </row>
    <row r="7" spans="1:3" ht="15.75" x14ac:dyDescent="0.25">
      <c r="A7" s="144" t="s">
        <v>163</v>
      </c>
      <c r="B7" s="168" t="s">
        <v>164</v>
      </c>
      <c r="C7" s="143"/>
    </row>
    <row r="8" spans="1:3" ht="15.75" x14ac:dyDescent="0.25">
      <c r="A8" s="144" t="s">
        <v>165</v>
      </c>
      <c r="B8" s="168" t="s">
        <v>166</v>
      </c>
      <c r="C8" s="143"/>
    </row>
    <row r="9" spans="1:3" ht="15.75" x14ac:dyDescent="0.25">
      <c r="A9" s="144" t="s">
        <v>165</v>
      </c>
      <c r="B9" s="168" t="s">
        <v>167</v>
      </c>
      <c r="C9" s="143"/>
    </row>
    <row r="10" spans="1:3" ht="15.75" x14ac:dyDescent="0.25">
      <c r="A10" s="144" t="s">
        <v>165</v>
      </c>
      <c r="B10" s="168" t="s">
        <v>168</v>
      </c>
      <c r="C10" s="143"/>
    </row>
    <row r="11" spans="1:3" ht="15.75" x14ac:dyDescent="0.25">
      <c r="A11" s="144" t="s">
        <v>169</v>
      </c>
      <c r="B11" s="168" t="s">
        <v>201</v>
      </c>
      <c r="C11" s="143"/>
    </row>
    <row r="12" spans="1:3" ht="15.75" x14ac:dyDescent="0.25">
      <c r="A12" s="144" t="s">
        <v>169</v>
      </c>
      <c r="B12" s="168" t="s">
        <v>202</v>
      </c>
      <c r="C12" s="143"/>
    </row>
    <row r="13" spans="1:3" ht="15.75" x14ac:dyDescent="0.25">
      <c r="A13" s="144" t="s">
        <v>169</v>
      </c>
      <c r="B13" s="168" t="s">
        <v>203</v>
      </c>
      <c r="C13" s="143"/>
    </row>
    <row r="14" spans="1:3" ht="15.75" x14ac:dyDescent="0.25">
      <c r="A14" s="144" t="s">
        <v>169</v>
      </c>
      <c r="B14" s="168" t="s">
        <v>249</v>
      </c>
      <c r="C14" s="143"/>
    </row>
    <row r="15" spans="1:3" ht="15.75" x14ac:dyDescent="0.25">
      <c r="A15" s="144" t="s">
        <v>205</v>
      </c>
      <c r="B15" s="168" t="s">
        <v>204</v>
      </c>
      <c r="C15" s="143"/>
    </row>
    <row r="16" spans="1:3" ht="15.75" x14ac:dyDescent="0.25">
      <c r="A16" s="144" t="s">
        <v>169</v>
      </c>
      <c r="B16" s="168" t="s">
        <v>251</v>
      </c>
      <c r="C16" s="143"/>
    </row>
    <row r="17" spans="1:3" ht="15.75" x14ac:dyDescent="0.25">
      <c r="A17" s="144" t="s">
        <v>169</v>
      </c>
      <c r="B17" s="168" t="s">
        <v>170</v>
      </c>
      <c r="C17" s="143"/>
    </row>
    <row r="18" spans="1:3" ht="15.75" x14ac:dyDescent="0.25">
      <c r="A18" s="144" t="s">
        <v>169</v>
      </c>
      <c r="B18" s="168" t="s">
        <v>171</v>
      </c>
      <c r="C18" s="143"/>
    </row>
    <row r="19" spans="1:3" ht="15.75" x14ac:dyDescent="0.25">
      <c r="A19" s="144" t="s">
        <v>169</v>
      </c>
      <c r="B19" s="168" t="s">
        <v>250</v>
      </c>
      <c r="C19" s="143"/>
    </row>
    <row r="20" spans="1:3" ht="15.75" x14ac:dyDescent="0.25">
      <c r="A20" s="144" t="s">
        <v>169</v>
      </c>
      <c r="B20" s="168" t="s">
        <v>172</v>
      </c>
      <c r="C20" s="143"/>
    </row>
    <row r="21" spans="1:3" ht="15.75" x14ac:dyDescent="0.25">
      <c r="A21" s="144" t="s">
        <v>169</v>
      </c>
      <c r="B21" s="168" t="s">
        <v>252</v>
      </c>
      <c r="C21" s="143"/>
    </row>
    <row r="22" spans="1:3" ht="15.75" x14ac:dyDescent="0.25">
      <c r="A22" s="144" t="s">
        <v>169</v>
      </c>
      <c r="B22" s="168" t="s">
        <v>173</v>
      </c>
      <c r="C22" s="143"/>
    </row>
    <row r="23" spans="1:3" ht="15.75" x14ac:dyDescent="0.25">
      <c r="A23" s="144" t="s">
        <v>169</v>
      </c>
      <c r="B23" s="168" t="s">
        <v>242</v>
      </c>
      <c r="C23" s="143"/>
    </row>
    <row r="24" spans="1:3" ht="15.75" x14ac:dyDescent="0.25">
      <c r="A24" s="144" t="s">
        <v>169</v>
      </c>
      <c r="B24" s="168" t="s">
        <v>174</v>
      </c>
      <c r="C24" s="143"/>
    </row>
    <row r="25" spans="1:3" ht="15.75" x14ac:dyDescent="0.25">
      <c r="A25" s="144" t="s">
        <v>169</v>
      </c>
      <c r="B25" s="168" t="s">
        <v>175</v>
      </c>
      <c r="C25" s="143"/>
    </row>
    <row r="26" spans="1:3" ht="15.75" x14ac:dyDescent="0.25">
      <c r="A26" s="144" t="s">
        <v>169</v>
      </c>
      <c r="B26" s="168" t="s">
        <v>176</v>
      </c>
      <c r="C26" s="143"/>
    </row>
    <row r="27" spans="1:3" ht="15.75" x14ac:dyDescent="0.25">
      <c r="A27" s="144" t="s">
        <v>205</v>
      </c>
      <c r="B27" s="168" t="s">
        <v>177</v>
      </c>
      <c r="C27" s="143"/>
    </row>
    <row r="28" spans="1:3" ht="15.75" x14ac:dyDescent="0.25">
      <c r="A28" s="144" t="s">
        <v>205</v>
      </c>
      <c r="B28" s="168" t="s">
        <v>178</v>
      </c>
      <c r="C28" s="143"/>
    </row>
    <row r="29" spans="1:3" ht="15.75" x14ac:dyDescent="0.25">
      <c r="A29" s="144" t="s">
        <v>205</v>
      </c>
      <c r="B29" s="168" t="s">
        <v>179</v>
      </c>
      <c r="C29" s="143"/>
    </row>
    <row r="30" spans="1:3" ht="15.75" x14ac:dyDescent="0.25">
      <c r="A30" s="144" t="s">
        <v>205</v>
      </c>
      <c r="B30" s="168" t="s">
        <v>180</v>
      </c>
      <c r="C30" s="143"/>
    </row>
    <row r="31" spans="1:3" ht="15.75" x14ac:dyDescent="0.25">
      <c r="A31" s="144" t="s">
        <v>205</v>
      </c>
      <c r="B31" s="168" t="s">
        <v>248</v>
      </c>
      <c r="C31" s="143"/>
    </row>
    <row r="32" spans="1:3" ht="15.75" x14ac:dyDescent="0.25">
      <c r="A32" s="144" t="s">
        <v>205</v>
      </c>
      <c r="B32" s="168" t="s">
        <v>181</v>
      </c>
      <c r="C32" s="143"/>
    </row>
    <row r="33" spans="1:3" ht="15.75" x14ac:dyDescent="0.25">
      <c r="A33" s="144" t="s">
        <v>205</v>
      </c>
      <c r="B33" s="168" t="s">
        <v>182</v>
      </c>
      <c r="C33" s="143"/>
    </row>
    <row r="34" spans="1:3" ht="15.75" x14ac:dyDescent="0.25">
      <c r="A34" s="144" t="s">
        <v>205</v>
      </c>
      <c r="B34" s="168" t="s">
        <v>183</v>
      </c>
      <c r="C34" s="143"/>
    </row>
    <row r="35" spans="1:3" ht="15.75" x14ac:dyDescent="0.25">
      <c r="A35" s="144" t="s">
        <v>205</v>
      </c>
      <c r="B35" s="168" t="s">
        <v>184</v>
      </c>
      <c r="C35" s="143"/>
    </row>
    <row r="36" spans="1:3" ht="15.75" x14ac:dyDescent="0.25">
      <c r="A36" s="144" t="s">
        <v>205</v>
      </c>
      <c r="B36" s="168" t="s">
        <v>185</v>
      </c>
      <c r="C36" s="143"/>
    </row>
    <row r="37" spans="1:3" ht="15.75" x14ac:dyDescent="0.25">
      <c r="A37" s="144" t="s">
        <v>186</v>
      </c>
      <c r="B37" s="168" t="s">
        <v>187</v>
      </c>
      <c r="C37" s="143"/>
    </row>
    <row r="38" spans="1:3" ht="15.75" x14ac:dyDescent="0.25">
      <c r="A38" s="144" t="s">
        <v>189</v>
      </c>
      <c r="B38" s="168" t="s">
        <v>188</v>
      </c>
      <c r="C38" s="143"/>
    </row>
    <row r="39" spans="1:3" ht="15.75" x14ac:dyDescent="0.25">
      <c r="A39" s="144" t="s">
        <v>189</v>
      </c>
      <c r="B39" s="168" t="s">
        <v>253</v>
      </c>
      <c r="C39" s="143"/>
    </row>
    <row r="40" spans="1:3" ht="15.75" x14ac:dyDescent="0.25">
      <c r="A40" s="144" t="s">
        <v>189</v>
      </c>
      <c r="B40" s="168" t="s">
        <v>190</v>
      </c>
      <c r="C40" s="143"/>
    </row>
    <row r="41" spans="1:3" ht="15.75" x14ac:dyDescent="0.25">
      <c r="A41" s="144" t="s">
        <v>189</v>
      </c>
      <c r="B41" s="168" t="s">
        <v>200</v>
      </c>
      <c r="C41" s="143"/>
    </row>
    <row r="42" spans="1:3" ht="15.75" x14ac:dyDescent="0.25">
      <c r="A42" s="144" t="s">
        <v>189</v>
      </c>
      <c r="B42" s="168" t="s">
        <v>191</v>
      </c>
      <c r="C42" s="143"/>
    </row>
    <row r="43" spans="1:3" ht="15.75" x14ac:dyDescent="0.25">
      <c r="A43" s="144" t="s">
        <v>189</v>
      </c>
      <c r="B43" s="168" t="s">
        <v>192</v>
      </c>
      <c r="C43" s="143"/>
    </row>
    <row r="44" spans="1:3" ht="15.75" x14ac:dyDescent="0.25">
      <c r="A44" s="144" t="s">
        <v>189</v>
      </c>
      <c r="B44" s="168" t="s">
        <v>193</v>
      </c>
      <c r="C44" s="143"/>
    </row>
    <row r="45" spans="1:3" ht="15.75" x14ac:dyDescent="0.25">
      <c r="A45" s="144" t="s">
        <v>189</v>
      </c>
      <c r="B45" s="168" t="s">
        <v>194</v>
      </c>
      <c r="C45" s="143"/>
    </row>
    <row r="46" spans="1:3" ht="15.75" x14ac:dyDescent="0.25">
      <c r="A46" s="144" t="s">
        <v>189</v>
      </c>
      <c r="B46" s="168" t="s">
        <v>195</v>
      </c>
      <c r="C46" s="143"/>
    </row>
    <row r="47" spans="1:3" ht="30" x14ac:dyDescent="0.25">
      <c r="A47" s="144" t="s">
        <v>169</v>
      </c>
      <c r="B47" s="159" t="s">
        <v>365</v>
      </c>
    </row>
    <row r="48" spans="1:3" ht="15.75" x14ac:dyDescent="0.25">
      <c r="A48" s="144" t="s">
        <v>169</v>
      </c>
      <c r="B48" s="168" t="s">
        <v>368</v>
      </c>
    </row>
  </sheetData>
  <autoFilter ref="A1:C1" xr:uid="{00000000-0009-0000-0000-000002000000}">
    <sortState xmlns:xlrd2="http://schemas.microsoft.com/office/spreadsheetml/2017/richdata2" ref="A2:C67">
      <sortCondition ref="A1"/>
    </sortState>
  </autoFilter>
  <phoneticPr fontId="1"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K31"/>
  <sheetViews>
    <sheetView zoomScale="75" workbookViewId="0">
      <selection activeCell="B30" sqref="B30"/>
    </sheetView>
  </sheetViews>
  <sheetFormatPr defaultColWidth="8.85546875" defaultRowHeight="12.75" x14ac:dyDescent="0.2"/>
  <cols>
    <col min="1" max="1" width="10.7109375" style="9" customWidth="1"/>
    <col min="2" max="2" width="37.7109375" style="9" customWidth="1"/>
    <col min="3" max="3" width="3" style="9" customWidth="1"/>
    <col min="4" max="4" width="2.85546875" style="9" customWidth="1"/>
    <col min="5" max="5" width="20.7109375" style="9" customWidth="1"/>
    <col min="6" max="6" width="14.85546875" style="9" customWidth="1"/>
    <col min="7" max="7" width="15.7109375" style="9" customWidth="1"/>
    <col min="8" max="8" width="18.85546875" style="9" customWidth="1"/>
    <col min="9" max="10" width="17.42578125" style="9" customWidth="1"/>
    <col min="11" max="11" width="14.42578125" style="9" bestFit="1" customWidth="1"/>
    <col min="12" max="16384" width="8.85546875" style="9"/>
  </cols>
  <sheetData>
    <row r="1" spans="2:11" ht="18.75" customHeight="1" x14ac:dyDescent="0.2"/>
    <row r="2" spans="2:11" ht="25.5" customHeight="1" x14ac:dyDescent="0.25">
      <c r="B2" s="49" t="s">
        <v>37</v>
      </c>
      <c r="C2" s="42"/>
      <c r="D2" s="42"/>
    </row>
    <row r="3" spans="2:11" ht="21.75" customHeight="1" x14ac:dyDescent="0.25">
      <c r="C3" s="42"/>
      <c r="D3" s="42"/>
      <c r="E3" s="27"/>
      <c r="G3" s="181" t="s">
        <v>68</v>
      </c>
      <c r="H3" s="182"/>
      <c r="I3" s="27"/>
      <c r="J3" s="27"/>
    </row>
    <row r="4" spans="2:11" ht="20.100000000000001" customHeight="1" x14ac:dyDescent="0.2">
      <c r="B4" s="119" t="s">
        <v>124</v>
      </c>
      <c r="C4" s="42"/>
      <c r="G4" s="68" t="s">
        <v>59</v>
      </c>
      <c r="H4" s="59"/>
    </row>
    <row r="5" spans="2:11" ht="20.100000000000001" customHeight="1" x14ac:dyDescent="0.25">
      <c r="B5" s="119" t="s">
        <v>125</v>
      </c>
      <c r="C5" s="42"/>
      <c r="D5" s="62" t="s">
        <v>31</v>
      </c>
      <c r="E5" s="28"/>
      <c r="F5" s="90" t="s">
        <v>99</v>
      </c>
      <c r="G5" s="90" t="s">
        <v>66</v>
      </c>
      <c r="H5" s="90" t="s">
        <v>67</v>
      </c>
      <c r="I5" s="90" t="s">
        <v>6</v>
      </c>
      <c r="J5" s="90" t="s">
        <v>62</v>
      </c>
      <c r="K5" s="90" t="s">
        <v>123</v>
      </c>
    </row>
    <row r="6" spans="2:11" ht="20.100000000000001" customHeight="1" x14ac:dyDescent="0.2">
      <c r="B6" s="119" t="s">
        <v>126</v>
      </c>
      <c r="D6" s="63"/>
      <c r="E6" s="33" t="s">
        <v>78</v>
      </c>
      <c r="F6" s="70"/>
      <c r="G6" s="70">
        <v>1</v>
      </c>
      <c r="H6" s="70">
        <v>2</v>
      </c>
      <c r="I6" s="70">
        <v>3</v>
      </c>
      <c r="J6" s="70">
        <v>4</v>
      </c>
      <c r="K6" s="70">
        <v>5</v>
      </c>
    </row>
    <row r="7" spans="2:11" ht="20.100000000000001" customHeight="1" x14ac:dyDescent="0.2">
      <c r="B7" s="119" t="s">
        <v>127</v>
      </c>
      <c r="D7" s="183" t="s">
        <v>95</v>
      </c>
      <c r="E7" s="33" t="s">
        <v>44</v>
      </c>
      <c r="F7" s="70">
        <v>1</v>
      </c>
      <c r="G7" s="29" t="s">
        <v>82</v>
      </c>
      <c r="H7" s="30" t="s">
        <v>27</v>
      </c>
      <c r="I7" s="30" t="s">
        <v>28</v>
      </c>
      <c r="J7" s="31" t="s">
        <v>146</v>
      </c>
      <c r="K7" s="31" t="s">
        <v>147</v>
      </c>
    </row>
    <row r="8" spans="2:11" ht="20.100000000000001" customHeight="1" x14ac:dyDescent="0.2">
      <c r="B8" s="119" t="s">
        <v>26</v>
      </c>
      <c r="D8" s="184"/>
      <c r="E8" s="34" t="s">
        <v>43</v>
      </c>
      <c r="F8" s="70">
        <v>2</v>
      </c>
      <c r="G8" s="29" t="s">
        <v>83</v>
      </c>
      <c r="H8" s="29" t="s">
        <v>87</v>
      </c>
      <c r="I8" s="30" t="s">
        <v>29</v>
      </c>
      <c r="J8" s="30" t="s">
        <v>30</v>
      </c>
      <c r="K8" s="31" t="s">
        <v>146</v>
      </c>
    </row>
    <row r="9" spans="2:11" ht="20.100000000000001" customHeight="1" x14ac:dyDescent="0.2">
      <c r="B9" s="119" t="s">
        <v>128</v>
      </c>
      <c r="D9" s="184"/>
      <c r="E9" s="33" t="s">
        <v>42</v>
      </c>
      <c r="F9" s="70">
        <v>3</v>
      </c>
      <c r="G9" s="32" t="s">
        <v>84</v>
      </c>
      <c r="H9" s="29" t="s">
        <v>88</v>
      </c>
      <c r="I9" s="30" t="s">
        <v>90</v>
      </c>
      <c r="J9" s="30" t="s">
        <v>29</v>
      </c>
      <c r="K9" s="30" t="s">
        <v>28</v>
      </c>
    </row>
    <row r="10" spans="2:11" ht="20.100000000000001" customHeight="1" x14ac:dyDescent="0.2">
      <c r="B10" s="119" t="s">
        <v>129</v>
      </c>
      <c r="D10" s="184"/>
      <c r="E10" s="33" t="s">
        <v>41</v>
      </c>
      <c r="F10" s="70">
        <v>4</v>
      </c>
      <c r="G10" s="32" t="s">
        <v>85</v>
      </c>
      <c r="H10" s="32" t="s">
        <v>89</v>
      </c>
      <c r="I10" s="29" t="s">
        <v>88</v>
      </c>
      <c r="J10" s="29" t="s">
        <v>87</v>
      </c>
      <c r="K10" s="30" t="s">
        <v>27</v>
      </c>
    </row>
    <row r="11" spans="2:11" ht="20.100000000000001" customHeight="1" x14ac:dyDescent="0.2">
      <c r="B11" s="119" t="s">
        <v>130</v>
      </c>
      <c r="D11" s="184"/>
      <c r="E11" s="33" t="s">
        <v>40</v>
      </c>
      <c r="F11" s="70">
        <v>5</v>
      </c>
      <c r="G11" s="32" t="s">
        <v>86</v>
      </c>
      <c r="H11" s="32" t="s">
        <v>85</v>
      </c>
      <c r="I11" s="29" t="s">
        <v>91</v>
      </c>
      <c r="J11" s="29" t="s">
        <v>83</v>
      </c>
      <c r="K11" s="30" t="s">
        <v>92</v>
      </c>
    </row>
    <row r="12" spans="2:11" ht="20.100000000000001" customHeight="1" x14ac:dyDescent="0.25">
      <c r="B12" s="119" t="s">
        <v>131</v>
      </c>
      <c r="G12" s="69" t="s">
        <v>59</v>
      </c>
      <c r="H12" s="69"/>
      <c r="I12" s="47"/>
    </row>
    <row r="13" spans="2:11" ht="20.100000000000001" customHeight="1" x14ac:dyDescent="0.2">
      <c r="B13" s="119" t="s">
        <v>132</v>
      </c>
      <c r="D13"/>
      <c r="E13" s="35" t="s">
        <v>58</v>
      </c>
      <c r="F13" s="12"/>
      <c r="G13" s="12"/>
      <c r="H13" s="12"/>
      <c r="I13" s="12"/>
      <c r="J13" s="12"/>
    </row>
    <row r="14" spans="2:11" ht="20.100000000000001" customHeight="1" x14ac:dyDescent="0.2">
      <c r="B14" s="119" t="s">
        <v>133</v>
      </c>
      <c r="D14"/>
      <c r="E14" s="35"/>
      <c r="F14" s="12"/>
      <c r="G14" s="12"/>
      <c r="H14" s="12"/>
      <c r="I14" s="12"/>
      <c r="J14" s="12"/>
    </row>
    <row r="15" spans="2:11" ht="20.100000000000001" customHeight="1" x14ac:dyDescent="0.2">
      <c r="B15" s="119" t="s">
        <v>134</v>
      </c>
      <c r="D15"/>
      <c r="E15" s="40" t="s">
        <v>60</v>
      </c>
      <c r="F15" s="40"/>
      <c r="G15" s="40"/>
      <c r="H15" s="40"/>
      <c r="I15"/>
      <c r="J15"/>
    </row>
    <row r="16" spans="2:11" ht="20.100000000000001" customHeight="1" x14ac:dyDescent="0.2">
      <c r="B16" s="120"/>
      <c r="D16"/>
    </row>
    <row r="17" spans="2:10" ht="18" customHeight="1" x14ac:dyDescent="0.2">
      <c r="B17" s="120"/>
      <c r="D17"/>
    </row>
    <row r="18" spans="2:10" ht="20.100000000000001" customHeight="1" x14ac:dyDescent="0.25">
      <c r="D18"/>
      <c r="E18" s="185" t="s">
        <v>5</v>
      </c>
      <c r="F18" s="186"/>
      <c r="G18" s="187"/>
    </row>
    <row r="19" spans="2:10" ht="10.5" customHeight="1" x14ac:dyDescent="0.2">
      <c r="D19"/>
      <c r="F19" s="36"/>
      <c r="G19" s="36"/>
    </row>
    <row r="20" spans="2:10" ht="22.5" customHeight="1" x14ac:dyDescent="0.2">
      <c r="D20"/>
      <c r="E20" s="71" t="s">
        <v>148</v>
      </c>
      <c r="F20" s="71" t="s">
        <v>149</v>
      </c>
      <c r="G20" s="37"/>
    </row>
    <row r="21" spans="2:10" ht="21" customHeight="1" x14ac:dyDescent="0.2">
      <c r="D21"/>
      <c r="E21" s="71" t="s">
        <v>79</v>
      </c>
      <c r="F21" s="71" t="s">
        <v>3</v>
      </c>
      <c r="G21" s="38"/>
    </row>
    <row r="22" spans="2:10" ht="24" customHeight="1" x14ac:dyDescent="0.2">
      <c r="D22"/>
      <c r="E22" s="71" t="s">
        <v>80</v>
      </c>
      <c r="F22" s="71" t="s">
        <v>64</v>
      </c>
      <c r="G22" s="39"/>
    </row>
    <row r="23" spans="2:10" ht="21" customHeight="1" x14ac:dyDescent="0.2">
      <c r="E23" s="71" t="s">
        <v>81</v>
      </c>
      <c r="F23" s="73" t="s">
        <v>4</v>
      </c>
      <c r="G23" s="52"/>
      <c r="I23" s="18"/>
      <c r="J23" s="18"/>
    </row>
    <row r="24" spans="2:10" ht="53.25" customHeight="1" x14ac:dyDescent="0.25">
      <c r="E24" s="48"/>
      <c r="I24" s="18"/>
      <c r="J24" s="18"/>
    </row>
    <row r="25" spans="2:10" ht="18.75" x14ac:dyDescent="0.3">
      <c r="E25" s="116"/>
      <c r="F25" s="109" t="s">
        <v>53</v>
      </c>
      <c r="G25" s="109"/>
      <c r="H25" s="53"/>
      <c r="I25" s="53"/>
      <c r="J25" s="53"/>
    </row>
    <row r="26" spans="2:10" ht="12.75" customHeight="1" x14ac:dyDescent="0.3">
      <c r="E26" s="41"/>
      <c r="F26" s="53"/>
      <c r="G26" s="54"/>
      <c r="H26" s="54"/>
    </row>
    <row r="27" spans="2:10" ht="45.75" customHeight="1" x14ac:dyDescent="0.3">
      <c r="E27" s="50" t="s">
        <v>49</v>
      </c>
      <c r="F27" s="50" t="s">
        <v>50</v>
      </c>
      <c r="G27" s="50"/>
    </row>
    <row r="28" spans="2:10" ht="29.25" customHeight="1" x14ac:dyDescent="0.3">
      <c r="E28" s="51" t="s">
        <v>4</v>
      </c>
      <c r="F28" s="60" t="s">
        <v>51</v>
      </c>
      <c r="G28" s="60"/>
    </row>
    <row r="29" spans="2:10" ht="28.5" customHeight="1" x14ac:dyDescent="0.3">
      <c r="E29" s="51" t="s">
        <v>64</v>
      </c>
      <c r="F29" s="60" t="s">
        <v>51</v>
      </c>
      <c r="G29" s="60"/>
    </row>
    <row r="30" spans="2:10" ht="41.25" customHeight="1" x14ac:dyDescent="0.3">
      <c r="E30" s="51" t="s">
        <v>3</v>
      </c>
      <c r="F30" s="60" t="s">
        <v>52</v>
      </c>
      <c r="G30" s="60"/>
    </row>
    <row r="31" spans="2:10" ht="33.75" customHeight="1" x14ac:dyDescent="0.3">
      <c r="E31" s="51" t="s">
        <v>149</v>
      </c>
      <c r="F31" s="60" t="s">
        <v>52</v>
      </c>
      <c r="G31" s="60"/>
    </row>
  </sheetData>
  <mergeCells count="3">
    <mergeCell ref="G3:H3"/>
    <mergeCell ref="D7:D11"/>
    <mergeCell ref="E18:G18"/>
  </mergeCells>
  <phoneticPr fontId="0" type="noConversion"/>
  <dataValidations count="1">
    <dataValidation type="list" allowBlank="1" showInputMessage="1" showErrorMessage="1" sqref="B16:B17" xr:uid="{00000000-0002-0000-0300-000000000000}">
      <formula1>S$4:S$8</formula1>
    </dataValidation>
  </dataValidations>
  <pageMargins left="0.5" right="0.5" top="1" bottom="1" header="0.5" footer="0.5"/>
  <headerFooter alignWithMargins="0">
    <oddHeader>&amp;C&amp;12Risk Register &amp;R&amp;D</oddHeader>
    <oddFooter>&amp;CPage 3&amp;RV1.0</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160"/>
  <sheetViews>
    <sheetView topLeftCell="C1" zoomScale="75" zoomScaleNormal="75" zoomScalePageLayoutView="75" workbookViewId="0">
      <selection activeCell="H9" sqref="H9"/>
    </sheetView>
  </sheetViews>
  <sheetFormatPr defaultColWidth="8.85546875" defaultRowHeight="12.75" x14ac:dyDescent="0.2"/>
  <cols>
    <col min="1" max="1" width="6.85546875" customWidth="1"/>
    <col min="2" max="2" width="12.42578125" customWidth="1"/>
    <col min="3" max="3" width="30" customWidth="1"/>
    <col min="4" max="4" width="38.85546875" customWidth="1"/>
    <col min="5" max="5" width="40" customWidth="1"/>
    <col min="6" max="6" width="39.7109375" customWidth="1"/>
    <col min="7" max="7" width="41.140625" customWidth="1"/>
    <col min="8" max="8" width="46.85546875" customWidth="1"/>
    <col min="9" max="9" width="50.42578125" customWidth="1"/>
    <col min="10" max="10" width="40.42578125" customWidth="1"/>
    <col min="11" max="11" width="42.7109375" customWidth="1"/>
    <col min="12" max="12" width="43" customWidth="1"/>
  </cols>
  <sheetData>
    <row r="1" spans="1:12" ht="29.25" customHeight="1" x14ac:dyDescent="0.2">
      <c r="A1" s="59"/>
      <c r="B1" s="59"/>
      <c r="C1" s="58"/>
      <c r="D1" s="58"/>
      <c r="E1" s="58"/>
      <c r="F1" s="58"/>
      <c r="G1" s="58"/>
      <c r="H1" s="58"/>
      <c r="I1" s="58"/>
    </row>
    <row r="2" spans="1:12" ht="29.25" customHeight="1" x14ac:dyDescent="0.2">
      <c r="A2" s="59"/>
      <c r="B2" s="59"/>
      <c r="C2" s="58"/>
      <c r="D2" s="58"/>
      <c r="E2" s="188" t="s">
        <v>118</v>
      </c>
      <c r="F2" s="189"/>
      <c r="G2" s="190"/>
      <c r="H2" s="58"/>
      <c r="I2" s="58"/>
    </row>
    <row r="3" spans="1:12" ht="18.75" customHeight="1" x14ac:dyDescent="0.2">
      <c r="A3" s="59"/>
      <c r="B3" s="59"/>
      <c r="C3" s="58"/>
      <c r="D3" s="58"/>
      <c r="E3" s="58"/>
      <c r="F3" s="58"/>
      <c r="G3" s="58"/>
      <c r="H3" s="58"/>
      <c r="I3" s="58"/>
    </row>
    <row r="4" spans="1:12" ht="52.5" customHeight="1" x14ac:dyDescent="0.25">
      <c r="A4" s="59"/>
      <c r="B4" s="110" t="s">
        <v>39</v>
      </c>
      <c r="C4" s="115" t="s">
        <v>45</v>
      </c>
      <c r="D4" s="115" t="s">
        <v>160</v>
      </c>
      <c r="E4" s="121" t="s">
        <v>163</v>
      </c>
      <c r="F4" s="121" t="s">
        <v>165</v>
      </c>
      <c r="G4" s="121" t="s">
        <v>240</v>
      </c>
      <c r="H4" s="121" t="s">
        <v>155</v>
      </c>
      <c r="I4" s="121" t="s">
        <v>130</v>
      </c>
      <c r="J4" s="121" t="s">
        <v>189</v>
      </c>
      <c r="K4" s="122" t="s">
        <v>186</v>
      </c>
      <c r="L4" s="121" t="s">
        <v>189</v>
      </c>
    </row>
    <row r="5" spans="1:12" ht="72" customHeight="1" x14ac:dyDescent="0.2">
      <c r="A5" s="59"/>
      <c r="B5" s="111">
        <v>1</v>
      </c>
      <c r="C5" s="111" t="s">
        <v>66</v>
      </c>
      <c r="D5" s="123" t="s">
        <v>218</v>
      </c>
      <c r="E5" s="151" t="s">
        <v>223</v>
      </c>
      <c r="F5" s="151" t="s">
        <v>235</v>
      </c>
      <c r="G5" s="151" t="s">
        <v>135</v>
      </c>
      <c r="H5" s="151" t="s">
        <v>243</v>
      </c>
      <c r="I5" s="151" t="s">
        <v>135</v>
      </c>
      <c r="J5" s="151" t="s">
        <v>228</v>
      </c>
      <c r="K5" s="151" t="s">
        <v>241</v>
      </c>
      <c r="L5" s="151" t="s">
        <v>228</v>
      </c>
    </row>
    <row r="6" spans="1:12" ht="64.5" customHeight="1" x14ac:dyDescent="0.2">
      <c r="A6" s="59"/>
      <c r="B6" s="111">
        <v>2</v>
      </c>
      <c r="C6" s="111" t="s">
        <v>67</v>
      </c>
      <c r="D6" s="123" t="s">
        <v>219</v>
      </c>
      <c r="E6" s="151" t="s">
        <v>224</v>
      </c>
      <c r="F6" s="151" t="s">
        <v>236</v>
      </c>
      <c r="G6" s="151" t="s">
        <v>234</v>
      </c>
      <c r="H6" s="151" t="s">
        <v>244</v>
      </c>
      <c r="I6" s="151" t="s">
        <v>136</v>
      </c>
      <c r="J6" s="151" t="s">
        <v>230</v>
      </c>
      <c r="K6" s="151" t="s">
        <v>234</v>
      </c>
      <c r="L6" s="151" t="s">
        <v>230</v>
      </c>
    </row>
    <row r="7" spans="1:12" ht="76.5" customHeight="1" x14ac:dyDescent="0.2">
      <c r="A7" s="59"/>
      <c r="B7" s="111">
        <v>3</v>
      </c>
      <c r="C7" s="111" t="s">
        <v>6</v>
      </c>
      <c r="D7" s="123" t="s">
        <v>220</v>
      </c>
      <c r="E7" s="151" t="s">
        <v>225</v>
      </c>
      <c r="F7" s="151" t="s">
        <v>237</v>
      </c>
      <c r="G7" s="151" t="s">
        <v>137</v>
      </c>
      <c r="H7" s="151" t="s">
        <v>245</v>
      </c>
      <c r="I7" s="151" t="s">
        <v>137</v>
      </c>
      <c r="J7" s="151" t="s">
        <v>229</v>
      </c>
      <c r="K7" s="151" t="s">
        <v>137</v>
      </c>
      <c r="L7" s="151" t="s">
        <v>229</v>
      </c>
    </row>
    <row r="8" spans="1:12" ht="75" customHeight="1" x14ac:dyDescent="0.2">
      <c r="A8" s="59"/>
      <c r="B8" s="111">
        <v>4</v>
      </c>
      <c r="C8" s="111" t="s">
        <v>62</v>
      </c>
      <c r="D8" s="123" t="s">
        <v>221</v>
      </c>
      <c r="E8" s="152" t="s">
        <v>226</v>
      </c>
      <c r="F8" s="151" t="s">
        <v>238</v>
      </c>
      <c r="G8" s="151" t="s">
        <v>231</v>
      </c>
      <c r="H8" s="123" t="s">
        <v>246</v>
      </c>
      <c r="I8" s="151" t="s">
        <v>38</v>
      </c>
      <c r="J8" s="123" t="s">
        <v>232</v>
      </c>
      <c r="K8" s="151" t="s">
        <v>231</v>
      </c>
      <c r="L8" s="123" t="s">
        <v>232</v>
      </c>
    </row>
    <row r="9" spans="1:12" ht="66" customHeight="1" x14ac:dyDescent="0.2">
      <c r="A9" s="59"/>
      <c r="B9" s="111">
        <v>5</v>
      </c>
      <c r="C9" s="111" t="s">
        <v>123</v>
      </c>
      <c r="D9" s="123" t="s">
        <v>222</v>
      </c>
      <c r="E9" s="151" t="s">
        <v>227</v>
      </c>
      <c r="F9" s="151" t="s">
        <v>239</v>
      </c>
      <c r="G9" s="151" t="s">
        <v>138</v>
      </c>
      <c r="H9" s="151" t="s">
        <v>247</v>
      </c>
      <c r="I9" s="151" t="s">
        <v>138</v>
      </c>
      <c r="J9" s="151" t="s">
        <v>233</v>
      </c>
      <c r="K9" s="151" t="s">
        <v>138</v>
      </c>
      <c r="L9" s="151" t="s">
        <v>233</v>
      </c>
    </row>
    <row r="10" spans="1:12" ht="25.5" customHeight="1" x14ac:dyDescent="0.2">
      <c r="A10" s="59"/>
      <c r="B10" s="59"/>
      <c r="C10" s="58"/>
      <c r="D10" s="58"/>
      <c r="E10" s="58"/>
      <c r="F10" s="58"/>
      <c r="G10" s="58"/>
      <c r="H10" s="58"/>
      <c r="I10" s="58"/>
    </row>
    <row r="11" spans="1:12" x14ac:dyDescent="0.2">
      <c r="A11" s="59"/>
      <c r="B11" s="59"/>
      <c r="C11" s="58"/>
      <c r="D11" s="58"/>
      <c r="E11" s="58"/>
      <c r="F11" s="58"/>
      <c r="G11" s="58"/>
      <c r="H11" s="58"/>
      <c r="I11" s="58"/>
    </row>
    <row r="12" spans="1:12" ht="33.75" customHeight="1" x14ac:dyDescent="0.25">
      <c r="A12" s="53"/>
      <c r="B12" s="124"/>
      <c r="C12" s="191"/>
      <c r="D12" s="191"/>
      <c r="E12" s="191"/>
      <c r="F12" s="58"/>
      <c r="G12" s="58"/>
      <c r="H12" s="188" t="s">
        <v>73</v>
      </c>
      <c r="I12" s="192"/>
    </row>
    <row r="13" spans="1:12" ht="29.25" customHeight="1" x14ac:dyDescent="0.2">
      <c r="A13" s="58"/>
      <c r="B13" s="125"/>
      <c r="C13" s="125"/>
      <c r="D13" s="125"/>
      <c r="E13" s="125"/>
      <c r="F13" s="58"/>
      <c r="G13" s="58"/>
      <c r="H13" s="58"/>
      <c r="I13" s="58"/>
    </row>
    <row r="14" spans="1:12" ht="52.5" customHeight="1" x14ac:dyDescent="0.35">
      <c r="A14" s="58"/>
      <c r="B14" s="125"/>
      <c r="C14" s="126"/>
      <c r="D14" s="126"/>
      <c r="E14" s="126"/>
      <c r="F14" s="58"/>
      <c r="G14" s="130" t="s">
        <v>39</v>
      </c>
      <c r="H14" s="130" t="s">
        <v>35</v>
      </c>
      <c r="I14" s="129" t="s">
        <v>145</v>
      </c>
      <c r="J14" s="131" t="s">
        <v>1</v>
      </c>
    </row>
    <row r="15" spans="1:12" ht="49.5" customHeight="1" x14ac:dyDescent="0.25">
      <c r="A15" s="58"/>
      <c r="B15" s="127"/>
      <c r="C15" s="128"/>
      <c r="D15" s="128"/>
      <c r="E15" s="128"/>
      <c r="F15" s="58"/>
      <c r="G15" s="112">
        <v>1</v>
      </c>
      <c r="H15" s="55" t="s">
        <v>40</v>
      </c>
      <c r="I15" s="129" t="s">
        <v>139</v>
      </c>
      <c r="J15" s="55" t="s">
        <v>72</v>
      </c>
    </row>
    <row r="16" spans="1:12" ht="24.95" customHeight="1" x14ac:dyDescent="0.25">
      <c r="A16" s="58"/>
      <c r="B16" s="127"/>
      <c r="C16" s="128"/>
      <c r="D16" s="128"/>
      <c r="E16" s="128"/>
      <c r="F16" s="58"/>
      <c r="G16" s="112">
        <v>2</v>
      </c>
      <c r="H16" s="55" t="s">
        <v>41</v>
      </c>
      <c r="I16" s="129" t="s">
        <v>140</v>
      </c>
      <c r="J16" s="55" t="s">
        <v>71</v>
      </c>
    </row>
    <row r="17" spans="1:10" ht="24.95" customHeight="1" x14ac:dyDescent="0.25">
      <c r="A17" s="58"/>
      <c r="B17" s="127"/>
      <c r="C17" s="128"/>
      <c r="D17" s="128"/>
      <c r="E17" s="128"/>
      <c r="F17" s="58"/>
      <c r="G17" s="112">
        <v>3</v>
      </c>
      <c r="H17" s="55" t="s">
        <v>42</v>
      </c>
      <c r="I17" s="129" t="s">
        <v>141</v>
      </c>
      <c r="J17" s="55" t="s">
        <v>70</v>
      </c>
    </row>
    <row r="18" spans="1:10" ht="29.25" customHeight="1" x14ac:dyDescent="0.25">
      <c r="A18" s="58"/>
      <c r="B18" s="127"/>
      <c r="C18" s="128"/>
      <c r="D18" s="128"/>
      <c r="E18" s="128"/>
      <c r="F18" s="58"/>
      <c r="G18" s="112">
        <v>4</v>
      </c>
      <c r="H18" s="55" t="s">
        <v>43</v>
      </c>
      <c r="I18" s="129" t="s">
        <v>142</v>
      </c>
      <c r="J18" s="55" t="s">
        <v>69</v>
      </c>
    </row>
    <row r="19" spans="1:10" ht="40.5" customHeight="1" x14ac:dyDescent="0.25">
      <c r="A19" s="58"/>
      <c r="B19" s="127"/>
      <c r="C19" s="128"/>
      <c r="D19" s="128"/>
      <c r="E19" s="128"/>
      <c r="F19" s="58"/>
      <c r="G19" s="112">
        <v>5</v>
      </c>
      <c r="H19" s="55" t="s">
        <v>44</v>
      </c>
      <c r="I19" s="129" t="s">
        <v>143</v>
      </c>
      <c r="J19" s="55" t="s">
        <v>144</v>
      </c>
    </row>
    <row r="20" spans="1:10" ht="15" x14ac:dyDescent="0.2">
      <c r="A20" s="58"/>
      <c r="B20" s="58"/>
      <c r="C20" s="58"/>
      <c r="D20" s="58"/>
      <c r="E20" s="58"/>
      <c r="F20" s="58"/>
      <c r="G20" s="56"/>
      <c r="H20" s="56"/>
      <c r="I20" s="56"/>
      <c r="J20" s="57"/>
    </row>
    <row r="21" spans="1:10" ht="21.75" customHeight="1" x14ac:dyDescent="0.2">
      <c r="A21" s="58"/>
      <c r="B21" s="58"/>
      <c r="C21" s="58"/>
      <c r="D21" s="58"/>
      <c r="E21" s="58"/>
      <c r="F21" s="58"/>
      <c r="G21" s="58"/>
      <c r="H21" s="58"/>
      <c r="I21" s="58"/>
    </row>
    <row r="22" spans="1:10" ht="31.5" customHeight="1" x14ac:dyDescent="0.2">
      <c r="A22" s="58"/>
      <c r="B22" s="58"/>
      <c r="C22" s="58"/>
      <c r="D22" s="58"/>
      <c r="E22" s="58"/>
      <c r="F22" s="113" t="s">
        <v>8</v>
      </c>
      <c r="G22" s="58"/>
      <c r="H22" s="58"/>
      <c r="I22" s="58"/>
    </row>
    <row r="23" spans="1:10" x14ac:dyDescent="0.2">
      <c r="A23" s="58"/>
      <c r="B23" s="58"/>
      <c r="C23" s="58"/>
      <c r="D23" s="58"/>
      <c r="E23" s="58"/>
      <c r="F23" s="58"/>
      <c r="G23" s="58"/>
      <c r="H23" s="58"/>
      <c r="I23" s="58"/>
    </row>
    <row r="24" spans="1:10" ht="30" customHeight="1" x14ac:dyDescent="0.25">
      <c r="A24" s="58"/>
      <c r="B24" s="58"/>
      <c r="C24" s="58"/>
      <c r="D24" s="58"/>
      <c r="E24" s="114" t="s">
        <v>39</v>
      </c>
      <c r="F24" s="114" t="s">
        <v>45</v>
      </c>
      <c r="G24" s="114" t="s">
        <v>46</v>
      </c>
      <c r="H24" s="58"/>
      <c r="I24" s="58"/>
    </row>
    <row r="25" spans="1:10" ht="78.75" customHeight="1" x14ac:dyDescent="0.2">
      <c r="A25" s="58"/>
      <c r="B25" s="58"/>
      <c r="C25" s="58"/>
      <c r="D25" s="58"/>
      <c r="E25" s="117" t="s">
        <v>109</v>
      </c>
      <c r="F25" s="117" t="s">
        <v>112</v>
      </c>
      <c r="G25" s="117" t="s">
        <v>115</v>
      </c>
      <c r="H25" s="58"/>
      <c r="I25" s="58"/>
    </row>
    <row r="26" spans="1:10" ht="83.25" customHeight="1" x14ac:dyDescent="0.2">
      <c r="A26" s="58"/>
      <c r="B26" s="58"/>
      <c r="C26" s="58"/>
      <c r="D26" s="58"/>
      <c r="E26" s="117" t="s">
        <v>110</v>
      </c>
      <c r="F26" s="117" t="s">
        <v>120</v>
      </c>
      <c r="G26" s="117" t="s">
        <v>116</v>
      </c>
      <c r="H26" s="58"/>
      <c r="I26" s="58"/>
    </row>
    <row r="27" spans="1:10" ht="30" x14ac:dyDescent="0.2">
      <c r="A27" s="58"/>
      <c r="B27" s="58"/>
      <c r="C27" s="58"/>
      <c r="D27" s="58"/>
      <c r="E27" s="117" t="s">
        <v>47</v>
      </c>
      <c r="F27" s="117" t="s">
        <v>113</v>
      </c>
      <c r="G27" s="117" t="s">
        <v>117</v>
      </c>
      <c r="H27" s="58"/>
      <c r="I27" s="58"/>
    </row>
    <row r="28" spans="1:10" ht="36" customHeight="1" x14ac:dyDescent="0.2">
      <c r="A28" s="58"/>
      <c r="B28" s="58"/>
      <c r="C28" s="58"/>
      <c r="D28" s="58"/>
      <c r="E28" s="117" t="s">
        <v>111</v>
      </c>
      <c r="F28" s="117" t="s">
        <v>114</v>
      </c>
      <c r="G28" s="117" t="s">
        <v>48</v>
      </c>
      <c r="H28" s="58"/>
      <c r="I28" s="58"/>
    </row>
    <row r="29" spans="1:10" x14ac:dyDescent="0.2">
      <c r="A29" s="58"/>
      <c r="B29" s="58"/>
      <c r="C29" s="58"/>
      <c r="D29" s="58"/>
      <c r="E29" s="58"/>
      <c r="F29" s="58"/>
      <c r="G29" s="58"/>
      <c r="H29" s="58"/>
      <c r="I29" s="58"/>
    </row>
    <row r="30" spans="1:10" x14ac:dyDescent="0.2">
      <c r="A30" s="58"/>
      <c r="B30" s="58"/>
      <c r="C30" s="58"/>
      <c r="D30" s="58"/>
      <c r="E30" s="58"/>
      <c r="F30" s="58"/>
      <c r="G30" s="58"/>
      <c r="H30" s="58"/>
      <c r="I30" s="58"/>
    </row>
    <row r="31" spans="1:10" x14ac:dyDescent="0.2">
      <c r="A31" s="58"/>
      <c r="B31" s="58"/>
      <c r="C31" s="58"/>
      <c r="D31" s="58"/>
      <c r="E31" s="58"/>
      <c r="F31" s="58"/>
      <c r="G31" s="58"/>
      <c r="H31" s="58"/>
      <c r="I31" s="58"/>
    </row>
    <row r="32" spans="1:10" x14ac:dyDescent="0.2">
      <c r="A32" s="58"/>
      <c r="B32" s="58"/>
      <c r="C32" s="58"/>
      <c r="D32" s="58"/>
      <c r="E32" s="58"/>
      <c r="F32" s="58"/>
      <c r="G32" s="58"/>
      <c r="H32" s="58"/>
      <c r="I32" s="58"/>
    </row>
    <row r="33" spans="1:9" x14ac:dyDescent="0.2">
      <c r="A33" s="58"/>
      <c r="B33" s="58"/>
      <c r="C33" s="58"/>
      <c r="D33" s="58"/>
      <c r="E33" s="58"/>
      <c r="F33" s="58"/>
      <c r="G33" s="58"/>
      <c r="H33" s="58"/>
      <c r="I33" s="58"/>
    </row>
    <row r="34" spans="1:9" x14ac:dyDescent="0.2">
      <c r="A34" s="58"/>
      <c r="B34" s="58"/>
      <c r="C34" s="58"/>
      <c r="D34" s="58"/>
      <c r="E34" s="58"/>
      <c r="F34" s="58"/>
      <c r="G34" s="58"/>
      <c r="H34" s="58"/>
      <c r="I34" s="58"/>
    </row>
    <row r="35" spans="1:9" x14ac:dyDescent="0.2">
      <c r="A35" s="58"/>
      <c r="B35" s="58"/>
      <c r="C35" s="58"/>
      <c r="D35" s="58"/>
      <c r="E35" s="58"/>
      <c r="F35" s="58"/>
      <c r="G35" s="58"/>
      <c r="H35" s="58"/>
      <c r="I35" s="58"/>
    </row>
    <row r="36" spans="1:9" x14ac:dyDescent="0.2">
      <c r="A36" s="58"/>
      <c r="B36" s="58"/>
      <c r="C36" s="58"/>
      <c r="D36" s="58"/>
      <c r="E36" s="58"/>
      <c r="F36" s="58"/>
      <c r="G36" s="58"/>
      <c r="H36" s="58"/>
      <c r="I36" s="58"/>
    </row>
    <row r="37" spans="1:9" x14ac:dyDescent="0.2">
      <c r="A37" s="58"/>
      <c r="B37" s="58"/>
      <c r="C37" s="58"/>
      <c r="D37" s="58"/>
      <c r="E37" s="58"/>
      <c r="F37" s="58"/>
      <c r="G37" s="58"/>
      <c r="H37" s="58"/>
      <c r="I37" s="58"/>
    </row>
    <row r="38" spans="1:9" x14ac:dyDescent="0.2">
      <c r="A38" s="58"/>
      <c r="B38" s="58"/>
      <c r="C38" s="58"/>
      <c r="D38" s="58"/>
      <c r="E38" s="58"/>
      <c r="F38" s="58"/>
      <c r="G38" s="58"/>
      <c r="H38" s="58"/>
      <c r="I38" s="58"/>
    </row>
    <row r="39" spans="1:9" x14ac:dyDescent="0.2">
      <c r="A39" s="58"/>
      <c r="B39" s="58"/>
      <c r="C39" s="58"/>
      <c r="D39" s="58"/>
      <c r="E39" s="58"/>
      <c r="F39" s="58"/>
      <c r="G39" s="58"/>
      <c r="H39" s="58"/>
      <c r="I39" s="58"/>
    </row>
    <row r="40" spans="1:9" x14ac:dyDescent="0.2">
      <c r="A40" s="58"/>
      <c r="B40" s="58"/>
      <c r="C40" s="58"/>
      <c r="D40" s="58"/>
      <c r="E40" s="58"/>
      <c r="F40" s="58"/>
      <c r="G40" s="58"/>
      <c r="H40" s="58"/>
      <c r="I40" s="58"/>
    </row>
    <row r="41" spans="1:9" x14ac:dyDescent="0.2">
      <c r="A41" s="58"/>
      <c r="B41" s="58"/>
      <c r="C41" s="58"/>
      <c r="D41" s="58"/>
      <c r="E41" s="58"/>
      <c r="F41" s="58"/>
      <c r="G41" s="58"/>
      <c r="H41" s="58"/>
      <c r="I41" s="58"/>
    </row>
    <row r="42" spans="1:9" x14ac:dyDescent="0.2">
      <c r="A42" s="58"/>
      <c r="B42" s="58"/>
      <c r="C42" s="58"/>
      <c r="D42" s="58"/>
      <c r="E42" s="58"/>
      <c r="F42" s="58"/>
      <c r="G42" s="58"/>
      <c r="H42" s="58"/>
      <c r="I42" s="58"/>
    </row>
    <row r="43" spans="1:9" x14ac:dyDescent="0.2">
      <c r="A43" s="58"/>
      <c r="B43" s="58"/>
      <c r="C43" s="58"/>
      <c r="D43" s="58"/>
      <c r="E43" s="58"/>
      <c r="F43" s="58"/>
      <c r="G43" s="58"/>
      <c r="H43" s="58"/>
      <c r="I43" s="58"/>
    </row>
    <row r="44" spans="1:9" x14ac:dyDescent="0.2">
      <c r="A44" s="58"/>
      <c r="B44" s="58"/>
      <c r="C44" s="58"/>
      <c r="D44" s="58"/>
      <c r="E44" s="58"/>
      <c r="F44" s="58"/>
      <c r="G44" s="58"/>
      <c r="H44" s="58"/>
      <c r="I44" s="58"/>
    </row>
    <row r="45" spans="1:9" x14ac:dyDescent="0.2">
      <c r="A45" s="58"/>
      <c r="B45" s="58"/>
      <c r="C45" s="58"/>
      <c r="D45" s="58"/>
      <c r="E45" s="58"/>
      <c r="F45" s="58"/>
      <c r="G45" s="58"/>
      <c r="H45" s="58"/>
      <c r="I45" s="58"/>
    </row>
    <row r="46" spans="1:9" x14ac:dyDescent="0.2">
      <c r="A46" s="58"/>
      <c r="B46" s="58"/>
      <c r="C46" s="58"/>
      <c r="D46" s="58"/>
      <c r="E46" s="58"/>
      <c r="F46" s="58"/>
      <c r="G46" s="58"/>
      <c r="H46" s="58"/>
      <c r="I46" s="58"/>
    </row>
    <row r="47" spans="1:9" x14ac:dyDescent="0.2">
      <c r="A47" s="58"/>
      <c r="B47" s="58"/>
      <c r="C47" s="58"/>
      <c r="D47" s="58"/>
      <c r="E47" s="58"/>
      <c r="F47" s="58"/>
      <c r="G47" s="58"/>
      <c r="H47" s="58"/>
      <c r="I47" s="58"/>
    </row>
    <row r="48" spans="1:9" x14ac:dyDescent="0.2">
      <c r="A48" s="58"/>
      <c r="B48" s="58"/>
      <c r="C48" s="58"/>
      <c r="D48" s="58"/>
      <c r="E48" s="58"/>
      <c r="F48" s="58"/>
      <c r="G48" s="58"/>
      <c r="H48" s="58"/>
      <c r="I48" s="58"/>
    </row>
    <row r="49" spans="1:9" x14ac:dyDescent="0.2">
      <c r="A49" s="58"/>
      <c r="B49" s="58"/>
      <c r="C49" s="58"/>
      <c r="D49" s="58"/>
      <c r="E49" s="58"/>
      <c r="F49" s="58"/>
      <c r="G49" s="58"/>
      <c r="H49" s="58"/>
      <c r="I49" s="58"/>
    </row>
    <row r="50" spans="1:9" x14ac:dyDescent="0.2">
      <c r="A50" s="58"/>
      <c r="B50" s="58"/>
      <c r="C50" s="58"/>
      <c r="D50" s="58"/>
      <c r="E50" s="58"/>
      <c r="F50" s="58"/>
      <c r="G50" s="58"/>
      <c r="H50" s="58"/>
      <c r="I50" s="58"/>
    </row>
    <row r="51" spans="1:9" x14ac:dyDescent="0.2">
      <c r="A51" s="58"/>
      <c r="B51" s="58"/>
      <c r="C51" s="58"/>
      <c r="D51" s="58"/>
      <c r="E51" s="58"/>
      <c r="F51" s="58"/>
      <c r="G51" s="58"/>
      <c r="H51" s="58"/>
      <c r="I51" s="58"/>
    </row>
    <row r="52" spans="1:9" x14ac:dyDescent="0.2">
      <c r="A52" s="58"/>
      <c r="B52" s="58"/>
      <c r="C52" s="58"/>
      <c r="D52" s="58"/>
      <c r="E52" s="58"/>
      <c r="F52" s="58"/>
      <c r="G52" s="58"/>
      <c r="H52" s="58"/>
      <c r="I52" s="58"/>
    </row>
    <row r="53" spans="1:9" x14ac:dyDescent="0.2">
      <c r="A53" s="58"/>
      <c r="B53" s="58"/>
      <c r="C53" s="58"/>
      <c r="D53" s="58"/>
      <c r="E53" s="58"/>
      <c r="F53" s="58"/>
      <c r="G53" s="58"/>
      <c r="H53" s="58"/>
      <c r="I53" s="58"/>
    </row>
    <row r="54" spans="1:9" x14ac:dyDescent="0.2">
      <c r="A54" s="58"/>
      <c r="B54" s="58"/>
      <c r="C54" s="58"/>
      <c r="D54" s="58"/>
      <c r="E54" s="58"/>
      <c r="F54" s="58"/>
      <c r="G54" s="58"/>
      <c r="H54" s="58"/>
      <c r="I54" s="58"/>
    </row>
    <row r="55" spans="1:9" x14ac:dyDescent="0.2">
      <c r="A55" s="58"/>
      <c r="B55" s="58"/>
      <c r="C55" s="58"/>
      <c r="D55" s="58"/>
      <c r="E55" s="58"/>
      <c r="F55" s="58"/>
      <c r="G55" s="58"/>
      <c r="H55" s="58"/>
      <c r="I55" s="58"/>
    </row>
    <row r="56" spans="1:9" x14ac:dyDescent="0.2">
      <c r="A56" s="58"/>
      <c r="B56" s="58"/>
      <c r="C56" s="58"/>
      <c r="D56" s="58"/>
      <c r="E56" s="58"/>
      <c r="F56" s="58"/>
      <c r="G56" s="58"/>
      <c r="H56" s="58"/>
      <c r="I56" s="58"/>
    </row>
    <row r="57" spans="1:9" x14ac:dyDescent="0.2">
      <c r="A57" s="58"/>
      <c r="B57" s="58"/>
      <c r="C57" s="58"/>
      <c r="D57" s="58"/>
      <c r="E57" s="58"/>
      <c r="F57" s="58"/>
      <c r="G57" s="58"/>
      <c r="H57" s="58"/>
      <c r="I57" s="58"/>
    </row>
    <row r="58" spans="1:9" x14ac:dyDescent="0.2">
      <c r="A58" s="58"/>
      <c r="B58" s="58"/>
      <c r="C58" s="58"/>
      <c r="D58" s="58"/>
      <c r="E58" s="58"/>
      <c r="F58" s="58"/>
      <c r="G58" s="58"/>
      <c r="H58" s="58"/>
      <c r="I58" s="58"/>
    </row>
    <row r="59" spans="1:9" x14ac:dyDescent="0.2">
      <c r="A59" s="58"/>
      <c r="B59" s="58"/>
      <c r="C59" s="58"/>
      <c r="D59" s="58"/>
      <c r="E59" s="58"/>
      <c r="F59" s="58"/>
      <c r="G59" s="58"/>
      <c r="H59" s="58"/>
      <c r="I59" s="58"/>
    </row>
    <row r="60" spans="1:9" x14ac:dyDescent="0.2">
      <c r="A60" s="58"/>
      <c r="B60" s="58"/>
      <c r="C60" s="58"/>
      <c r="D60" s="58"/>
      <c r="E60" s="58"/>
      <c r="F60" s="58"/>
      <c r="G60" s="58"/>
      <c r="H60" s="58"/>
      <c r="I60" s="58"/>
    </row>
    <row r="61" spans="1:9" x14ac:dyDescent="0.2">
      <c r="A61" s="58"/>
      <c r="B61" s="58"/>
      <c r="C61" s="58"/>
      <c r="D61" s="58"/>
      <c r="E61" s="58"/>
      <c r="F61" s="58"/>
      <c r="G61" s="58"/>
      <c r="H61" s="58"/>
      <c r="I61" s="58"/>
    </row>
    <row r="62" spans="1:9" x14ac:dyDescent="0.2">
      <c r="A62" s="58"/>
      <c r="B62" s="58"/>
      <c r="C62" s="58"/>
      <c r="D62" s="58"/>
      <c r="E62" s="58"/>
      <c r="F62" s="58"/>
      <c r="G62" s="58"/>
      <c r="H62" s="58"/>
      <c r="I62" s="58"/>
    </row>
    <row r="63" spans="1:9" x14ac:dyDescent="0.2">
      <c r="A63" s="58"/>
      <c r="B63" s="58"/>
      <c r="C63" s="58"/>
      <c r="D63" s="58"/>
      <c r="E63" s="58"/>
      <c r="F63" s="58"/>
      <c r="G63" s="58"/>
      <c r="H63" s="58"/>
      <c r="I63" s="58"/>
    </row>
    <row r="64" spans="1:9" x14ac:dyDescent="0.2">
      <c r="A64" s="58"/>
      <c r="B64" s="58"/>
      <c r="C64" s="58"/>
      <c r="D64" s="58"/>
      <c r="E64" s="58"/>
      <c r="F64" s="58"/>
      <c r="G64" s="58"/>
      <c r="H64" s="58"/>
      <c r="I64" s="58"/>
    </row>
    <row r="65" spans="1:9" x14ac:dyDescent="0.2">
      <c r="A65" s="58"/>
      <c r="B65" s="58"/>
      <c r="C65" s="58"/>
      <c r="D65" s="58"/>
      <c r="E65" s="58"/>
      <c r="F65" s="58"/>
      <c r="G65" s="58"/>
      <c r="H65" s="58"/>
      <c r="I65" s="58"/>
    </row>
    <row r="66" spans="1:9" x14ac:dyDescent="0.2">
      <c r="A66" s="58"/>
      <c r="B66" s="58"/>
      <c r="C66" s="58"/>
      <c r="D66" s="58"/>
      <c r="E66" s="58"/>
      <c r="F66" s="58"/>
      <c r="G66" s="58"/>
      <c r="H66" s="58"/>
      <c r="I66" s="58"/>
    </row>
    <row r="67" spans="1:9" x14ac:dyDescent="0.2">
      <c r="A67" s="58"/>
      <c r="B67" s="58"/>
      <c r="C67" s="58"/>
      <c r="D67" s="58"/>
      <c r="E67" s="58"/>
      <c r="F67" s="58"/>
      <c r="G67" s="58"/>
      <c r="H67" s="58"/>
      <c r="I67" s="58"/>
    </row>
    <row r="68" spans="1:9" x14ac:dyDescent="0.2">
      <c r="A68" s="58"/>
      <c r="B68" s="58"/>
      <c r="C68" s="58"/>
      <c r="D68" s="58"/>
      <c r="E68" s="58"/>
      <c r="F68" s="58"/>
      <c r="G68" s="58"/>
      <c r="H68" s="58"/>
      <c r="I68" s="58"/>
    </row>
    <row r="69" spans="1:9" x14ac:dyDescent="0.2">
      <c r="A69" s="58"/>
      <c r="B69" s="58"/>
      <c r="C69" s="58"/>
      <c r="D69" s="58"/>
      <c r="E69" s="58"/>
      <c r="F69" s="58"/>
      <c r="G69" s="58"/>
      <c r="H69" s="58"/>
      <c r="I69" s="58"/>
    </row>
    <row r="70" spans="1:9" x14ac:dyDescent="0.2">
      <c r="A70" s="58"/>
      <c r="B70" s="58"/>
      <c r="C70" s="58"/>
      <c r="D70" s="58"/>
      <c r="E70" s="58"/>
      <c r="F70" s="58"/>
      <c r="G70" s="58"/>
      <c r="H70" s="58"/>
      <c r="I70" s="58"/>
    </row>
    <row r="71" spans="1:9" x14ac:dyDescent="0.2">
      <c r="A71" s="58"/>
      <c r="B71" s="58"/>
      <c r="C71" s="58"/>
      <c r="D71" s="58"/>
      <c r="E71" s="58"/>
      <c r="F71" s="58"/>
      <c r="G71" s="58"/>
      <c r="H71" s="58"/>
      <c r="I71" s="58"/>
    </row>
    <row r="72" spans="1:9" x14ac:dyDescent="0.2">
      <c r="A72" s="58"/>
      <c r="B72" s="58"/>
      <c r="C72" s="58"/>
      <c r="D72" s="58"/>
      <c r="E72" s="58"/>
      <c r="F72" s="58"/>
      <c r="G72" s="58"/>
      <c r="H72" s="58"/>
      <c r="I72" s="58"/>
    </row>
    <row r="73" spans="1:9" x14ac:dyDescent="0.2">
      <c r="A73" s="58"/>
      <c r="B73" s="58"/>
      <c r="C73" s="58"/>
      <c r="D73" s="58"/>
      <c r="E73" s="58"/>
      <c r="F73" s="58"/>
      <c r="G73" s="58"/>
      <c r="H73" s="58"/>
      <c r="I73" s="58"/>
    </row>
    <row r="74" spans="1:9" x14ac:dyDescent="0.2">
      <c r="A74" s="58"/>
      <c r="B74" s="58"/>
      <c r="C74" s="58"/>
      <c r="D74" s="58"/>
      <c r="E74" s="58"/>
      <c r="F74" s="58"/>
      <c r="G74" s="58"/>
      <c r="H74" s="58"/>
      <c r="I74" s="58"/>
    </row>
    <row r="75" spans="1:9" x14ac:dyDescent="0.2">
      <c r="A75" s="58"/>
      <c r="B75" s="58"/>
      <c r="C75" s="58"/>
      <c r="D75" s="58"/>
      <c r="E75" s="58"/>
      <c r="F75" s="58"/>
      <c r="G75" s="58"/>
      <c r="H75" s="58"/>
      <c r="I75" s="58"/>
    </row>
    <row r="76" spans="1:9" x14ac:dyDescent="0.2">
      <c r="A76" s="58"/>
      <c r="B76" s="58"/>
      <c r="C76" s="58"/>
      <c r="D76" s="58"/>
      <c r="E76" s="58"/>
      <c r="F76" s="58"/>
      <c r="G76" s="58"/>
      <c r="H76" s="58"/>
      <c r="I76" s="58"/>
    </row>
    <row r="77" spans="1:9" x14ac:dyDescent="0.2">
      <c r="A77" s="58"/>
      <c r="B77" s="58"/>
      <c r="C77" s="58"/>
      <c r="D77" s="58"/>
      <c r="E77" s="58"/>
      <c r="F77" s="58"/>
      <c r="G77" s="58"/>
      <c r="H77" s="58"/>
      <c r="I77" s="58"/>
    </row>
    <row r="78" spans="1:9" x14ac:dyDescent="0.2">
      <c r="A78" s="58"/>
      <c r="B78" s="58"/>
      <c r="C78" s="58"/>
      <c r="D78" s="58"/>
      <c r="E78" s="58"/>
      <c r="F78" s="58"/>
      <c r="G78" s="58"/>
      <c r="H78" s="58"/>
      <c r="I78" s="58"/>
    </row>
    <row r="79" spans="1:9" x14ac:dyDescent="0.2">
      <c r="A79" s="58"/>
      <c r="B79" s="58"/>
      <c r="C79" s="58"/>
      <c r="D79" s="58"/>
      <c r="E79" s="58"/>
      <c r="F79" s="58"/>
      <c r="G79" s="58"/>
      <c r="H79" s="58"/>
      <c r="I79" s="58"/>
    </row>
    <row r="80" spans="1:9" x14ac:dyDescent="0.2">
      <c r="A80" s="58"/>
      <c r="B80" s="58"/>
      <c r="C80" s="58"/>
      <c r="D80" s="58"/>
      <c r="E80" s="58"/>
      <c r="F80" s="58"/>
      <c r="G80" s="58"/>
      <c r="H80" s="58"/>
      <c r="I80" s="58"/>
    </row>
    <row r="81" spans="1:9" x14ac:dyDescent="0.2">
      <c r="A81" s="58"/>
      <c r="B81" s="58"/>
      <c r="C81" s="58"/>
      <c r="D81" s="58"/>
      <c r="E81" s="58"/>
      <c r="F81" s="58"/>
      <c r="G81" s="58"/>
      <c r="H81" s="58"/>
      <c r="I81" s="58"/>
    </row>
    <row r="82" spans="1:9" x14ac:dyDescent="0.2">
      <c r="A82" s="58"/>
      <c r="B82" s="58"/>
      <c r="C82" s="58"/>
      <c r="D82" s="58"/>
      <c r="E82" s="58"/>
      <c r="F82" s="58"/>
      <c r="G82" s="58"/>
      <c r="H82" s="58"/>
      <c r="I82" s="58"/>
    </row>
    <row r="83" spans="1:9" x14ac:dyDescent="0.2">
      <c r="A83" s="58"/>
      <c r="B83" s="58"/>
      <c r="C83" s="58"/>
      <c r="D83" s="58"/>
      <c r="E83" s="58"/>
      <c r="F83" s="58"/>
      <c r="G83" s="58"/>
      <c r="H83" s="58"/>
      <c r="I83" s="58"/>
    </row>
    <row r="84" spans="1:9" x14ac:dyDescent="0.2">
      <c r="A84" s="58"/>
      <c r="B84" s="58"/>
      <c r="C84" s="58"/>
      <c r="D84" s="58"/>
      <c r="E84" s="58"/>
      <c r="F84" s="58"/>
      <c r="G84" s="58"/>
      <c r="H84" s="58"/>
      <c r="I84" s="58"/>
    </row>
    <row r="85" spans="1:9" x14ac:dyDescent="0.2">
      <c r="A85" s="58"/>
      <c r="B85" s="58"/>
      <c r="C85" s="58"/>
      <c r="D85" s="58"/>
      <c r="E85" s="58"/>
      <c r="F85" s="58"/>
      <c r="G85" s="58"/>
      <c r="H85" s="58"/>
      <c r="I85" s="58"/>
    </row>
    <row r="86" spans="1:9" x14ac:dyDescent="0.2">
      <c r="A86" s="58"/>
      <c r="B86" s="58"/>
      <c r="C86" s="58"/>
      <c r="D86" s="58"/>
      <c r="E86" s="58"/>
      <c r="F86" s="58"/>
      <c r="G86" s="58"/>
      <c r="H86" s="58"/>
      <c r="I86" s="58"/>
    </row>
    <row r="87" spans="1:9" x14ac:dyDescent="0.2">
      <c r="A87" s="58"/>
      <c r="B87" s="58"/>
      <c r="C87" s="58"/>
      <c r="D87" s="58"/>
      <c r="E87" s="58"/>
      <c r="F87" s="58"/>
      <c r="G87" s="58"/>
      <c r="H87" s="58"/>
      <c r="I87" s="58"/>
    </row>
    <row r="88" spans="1:9" x14ac:dyDescent="0.2">
      <c r="A88" s="58"/>
      <c r="B88" s="58"/>
      <c r="C88" s="58"/>
      <c r="D88" s="58"/>
      <c r="E88" s="58"/>
      <c r="F88" s="58"/>
      <c r="G88" s="58"/>
      <c r="H88" s="58"/>
      <c r="I88" s="58"/>
    </row>
    <row r="89" spans="1:9" x14ac:dyDescent="0.2">
      <c r="A89" s="58"/>
      <c r="B89" s="58"/>
      <c r="C89" s="58"/>
      <c r="D89" s="58"/>
      <c r="E89" s="58"/>
      <c r="F89" s="58"/>
      <c r="G89" s="58"/>
      <c r="H89" s="58"/>
      <c r="I89" s="58"/>
    </row>
    <row r="90" spans="1:9" x14ac:dyDescent="0.2">
      <c r="A90" s="58"/>
      <c r="B90" s="58"/>
      <c r="C90" s="58"/>
      <c r="D90" s="58"/>
      <c r="E90" s="58"/>
      <c r="F90" s="58"/>
      <c r="G90" s="58"/>
      <c r="H90" s="58"/>
      <c r="I90" s="58"/>
    </row>
    <row r="91" spans="1:9" x14ac:dyDescent="0.2">
      <c r="A91" s="58"/>
      <c r="B91" s="58"/>
      <c r="C91" s="58"/>
      <c r="D91" s="58"/>
      <c r="E91" s="58"/>
      <c r="F91" s="58"/>
      <c r="G91" s="58"/>
      <c r="H91" s="58"/>
      <c r="I91" s="58"/>
    </row>
    <row r="92" spans="1:9" x14ac:dyDescent="0.2">
      <c r="A92" s="58"/>
      <c r="B92" s="58"/>
      <c r="C92" s="58"/>
      <c r="D92" s="58"/>
      <c r="E92" s="58"/>
      <c r="F92" s="58"/>
      <c r="G92" s="58"/>
      <c r="H92" s="58"/>
      <c r="I92" s="58"/>
    </row>
    <row r="93" spans="1:9" x14ac:dyDescent="0.2">
      <c r="A93" s="58"/>
      <c r="B93" s="58"/>
      <c r="C93" s="58"/>
      <c r="D93" s="58"/>
      <c r="E93" s="58"/>
      <c r="F93" s="58"/>
      <c r="G93" s="58"/>
      <c r="H93" s="58"/>
      <c r="I93" s="58"/>
    </row>
    <row r="94" spans="1:9" x14ac:dyDescent="0.2">
      <c r="A94" s="58"/>
      <c r="B94" s="58"/>
      <c r="C94" s="58"/>
      <c r="D94" s="58"/>
      <c r="E94" s="58"/>
      <c r="F94" s="58"/>
      <c r="G94" s="58"/>
      <c r="H94" s="58"/>
      <c r="I94" s="58"/>
    </row>
    <row r="95" spans="1:9" x14ac:dyDescent="0.2">
      <c r="A95" s="58"/>
      <c r="B95" s="58"/>
      <c r="C95" s="58"/>
      <c r="D95" s="58"/>
      <c r="E95" s="58"/>
      <c r="F95" s="58"/>
      <c r="G95" s="58"/>
      <c r="H95" s="58"/>
      <c r="I95" s="58"/>
    </row>
    <row r="96" spans="1:9" x14ac:dyDescent="0.2">
      <c r="A96" s="58"/>
      <c r="B96" s="58"/>
      <c r="C96" s="58"/>
      <c r="D96" s="58"/>
      <c r="E96" s="58"/>
      <c r="F96" s="58"/>
      <c r="G96" s="58"/>
      <c r="H96" s="58"/>
      <c r="I96" s="58"/>
    </row>
    <row r="97" spans="1:9" x14ac:dyDescent="0.2">
      <c r="A97" s="58"/>
      <c r="B97" s="58"/>
      <c r="C97" s="58"/>
      <c r="D97" s="58"/>
      <c r="E97" s="58"/>
      <c r="F97" s="58"/>
      <c r="G97" s="58"/>
      <c r="H97" s="58"/>
      <c r="I97" s="58"/>
    </row>
    <row r="98" spans="1:9" x14ac:dyDescent="0.2">
      <c r="A98" s="58"/>
      <c r="B98" s="58"/>
      <c r="C98" s="58"/>
      <c r="D98" s="58"/>
      <c r="E98" s="58"/>
      <c r="F98" s="58"/>
      <c r="G98" s="58"/>
      <c r="H98" s="58"/>
      <c r="I98" s="58"/>
    </row>
    <row r="99" spans="1:9" x14ac:dyDescent="0.2">
      <c r="A99" s="58"/>
      <c r="B99" s="58"/>
      <c r="C99" s="58"/>
      <c r="D99" s="58"/>
      <c r="E99" s="58"/>
      <c r="F99" s="58"/>
      <c r="G99" s="58"/>
      <c r="H99" s="58"/>
      <c r="I99" s="58"/>
    </row>
    <row r="100" spans="1:9" x14ac:dyDescent="0.2">
      <c r="A100" s="58"/>
      <c r="B100" s="58"/>
      <c r="C100" s="58"/>
      <c r="D100" s="58"/>
      <c r="E100" s="58"/>
      <c r="F100" s="58"/>
      <c r="G100" s="58"/>
      <c r="H100" s="58"/>
      <c r="I100" s="58"/>
    </row>
    <row r="101" spans="1:9" x14ac:dyDescent="0.2">
      <c r="A101" s="58"/>
      <c r="B101" s="58"/>
      <c r="C101" s="58"/>
      <c r="D101" s="58"/>
      <c r="E101" s="58"/>
      <c r="F101" s="58"/>
      <c r="G101" s="58"/>
      <c r="H101" s="58"/>
      <c r="I101" s="58"/>
    </row>
    <row r="102" spans="1:9" x14ac:dyDescent="0.2">
      <c r="A102" s="58"/>
      <c r="B102" s="58"/>
      <c r="C102" s="58"/>
      <c r="D102" s="58"/>
      <c r="E102" s="58"/>
      <c r="F102" s="58"/>
      <c r="G102" s="58"/>
      <c r="H102" s="58"/>
      <c r="I102" s="58"/>
    </row>
    <row r="103" spans="1:9" x14ac:dyDescent="0.2">
      <c r="A103" s="58"/>
      <c r="B103" s="58"/>
      <c r="C103" s="58"/>
      <c r="D103" s="58"/>
      <c r="E103" s="58"/>
      <c r="F103" s="58"/>
      <c r="G103" s="58"/>
      <c r="H103" s="58"/>
      <c r="I103" s="58"/>
    </row>
    <row r="104" spans="1:9" x14ac:dyDescent="0.2">
      <c r="A104" s="58"/>
      <c r="B104" s="58"/>
      <c r="C104" s="58"/>
      <c r="D104" s="58"/>
      <c r="E104" s="58"/>
      <c r="F104" s="58"/>
      <c r="G104" s="58"/>
      <c r="H104" s="58"/>
      <c r="I104" s="58"/>
    </row>
    <row r="105" spans="1:9" x14ac:dyDescent="0.2">
      <c r="A105" s="58"/>
      <c r="B105" s="58"/>
      <c r="C105" s="58"/>
      <c r="D105" s="58"/>
      <c r="E105" s="58"/>
      <c r="F105" s="58"/>
      <c r="G105" s="58"/>
      <c r="H105" s="58"/>
      <c r="I105" s="58"/>
    </row>
    <row r="106" spans="1:9" x14ac:dyDescent="0.2">
      <c r="A106" s="58"/>
      <c r="B106" s="58"/>
      <c r="C106" s="58"/>
      <c r="D106" s="58"/>
      <c r="E106" s="58"/>
      <c r="F106" s="58"/>
      <c r="G106" s="58"/>
      <c r="H106" s="58"/>
      <c r="I106" s="58"/>
    </row>
    <row r="107" spans="1:9" x14ac:dyDescent="0.2">
      <c r="A107" s="58"/>
      <c r="B107" s="58"/>
      <c r="C107" s="58"/>
      <c r="D107" s="58"/>
      <c r="E107" s="58"/>
      <c r="F107" s="58"/>
      <c r="G107" s="58"/>
      <c r="H107" s="58"/>
      <c r="I107" s="58"/>
    </row>
    <row r="108" spans="1:9" x14ac:dyDescent="0.2">
      <c r="A108" s="58"/>
      <c r="B108" s="58"/>
      <c r="C108" s="58"/>
      <c r="D108" s="58"/>
      <c r="E108" s="58"/>
      <c r="F108" s="58"/>
      <c r="G108" s="58"/>
      <c r="H108" s="58"/>
      <c r="I108" s="58"/>
    </row>
    <row r="109" spans="1:9" x14ac:dyDescent="0.2">
      <c r="A109" s="58"/>
      <c r="B109" s="58"/>
      <c r="C109" s="58"/>
      <c r="D109" s="58"/>
      <c r="E109" s="58"/>
      <c r="F109" s="58"/>
      <c r="G109" s="58"/>
      <c r="H109" s="58"/>
      <c r="I109" s="58"/>
    </row>
    <row r="110" spans="1:9" x14ac:dyDescent="0.2">
      <c r="A110" s="58"/>
      <c r="B110" s="58"/>
      <c r="C110" s="58"/>
      <c r="D110" s="58"/>
      <c r="E110" s="58"/>
      <c r="F110" s="58"/>
      <c r="G110" s="58"/>
      <c r="H110" s="58"/>
      <c r="I110" s="58"/>
    </row>
    <row r="111" spans="1:9" x14ac:dyDescent="0.2">
      <c r="A111" s="58"/>
      <c r="B111" s="58"/>
      <c r="C111" s="58"/>
      <c r="D111" s="58"/>
      <c r="E111" s="58"/>
      <c r="F111" s="58"/>
      <c r="G111" s="58"/>
      <c r="H111" s="58"/>
      <c r="I111" s="58"/>
    </row>
    <row r="112" spans="1:9" x14ac:dyDescent="0.2">
      <c r="A112" s="58"/>
      <c r="B112" s="58"/>
      <c r="C112" s="58"/>
      <c r="D112" s="58"/>
      <c r="E112" s="58"/>
      <c r="F112" s="58"/>
      <c r="G112" s="58"/>
      <c r="H112" s="58"/>
      <c r="I112" s="58"/>
    </row>
    <row r="113" spans="1:9" x14ac:dyDescent="0.2">
      <c r="A113" s="58"/>
      <c r="B113" s="58"/>
      <c r="C113" s="58"/>
      <c r="D113" s="58"/>
      <c r="E113" s="58"/>
      <c r="F113" s="58"/>
      <c r="G113" s="58"/>
      <c r="H113" s="58"/>
      <c r="I113" s="58"/>
    </row>
    <row r="114" spans="1:9" x14ac:dyDescent="0.2">
      <c r="A114" s="58"/>
      <c r="B114" s="58"/>
      <c r="C114" s="58"/>
      <c r="D114" s="58"/>
      <c r="E114" s="58"/>
      <c r="F114" s="58"/>
      <c r="G114" s="58"/>
      <c r="H114" s="58"/>
      <c r="I114" s="58"/>
    </row>
    <row r="115" spans="1:9" x14ac:dyDescent="0.2">
      <c r="A115" s="58"/>
      <c r="B115" s="58"/>
      <c r="C115" s="58"/>
      <c r="D115" s="58"/>
      <c r="E115" s="58"/>
      <c r="F115" s="58"/>
      <c r="G115" s="58"/>
      <c r="H115" s="58"/>
      <c r="I115" s="58"/>
    </row>
    <row r="116" spans="1:9" x14ac:dyDescent="0.2">
      <c r="A116" s="58"/>
      <c r="B116" s="58"/>
      <c r="C116" s="58"/>
      <c r="D116" s="58"/>
      <c r="E116" s="58"/>
      <c r="F116" s="58"/>
      <c r="G116" s="58"/>
      <c r="H116" s="58"/>
      <c r="I116" s="58"/>
    </row>
    <row r="117" spans="1:9" x14ac:dyDescent="0.2">
      <c r="A117" s="58"/>
      <c r="B117" s="58"/>
      <c r="C117" s="58"/>
      <c r="D117" s="58"/>
      <c r="E117" s="58"/>
      <c r="F117" s="58"/>
      <c r="G117" s="58"/>
      <c r="H117" s="58"/>
      <c r="I117" s="58"/>
    </row>
    <row r="118" spans="1:9" x14ac:dyDescent="0.2">
      <c r="A118" s="58"/>
      <c r="B118" s="58"/>
      <c r="C118" s="58"/>
      <c r="D118" s="58"/>
      <c r="E118" s="58"/>
      <c r="F118" s="58"/>
      <c r="G118" s="58"/>
      <c r="H118" s="58"/>
      <c r="I118" s="58"/>
    </row>
    <row r="119" spans="1:9" x14ac:dyDescent="0.2">
      <c r="A119" s="58"/>
      <c r="B119" s="58"/>
      <c r="C119" s="58"/>
      <c r="D119" s="58"/>
      <c r="E119" s="58"/>
      <c r="F119" s="58"/>
      <c r="G119" s="58"/>
      <c r="H119" s="58"/>
      <c r="I119" s="58"/>
    </row>
    <row r="120" spans="1:9" x14ac:dyDescent="0.2">
      <c r="A120" s="58"/>
      <c r="B120" s="58"/>
      <c r="C120" s="58"/>
      <c r="D120" s="58"/>
      <c r="E120" s="58"/>
      <c r="F120" s="58"/>
      <c r="G120" s="58"/>
      <c r="H120" s="58"/>
      <c r="I120" s="58"/>
    </row>
    <row r="121" spans="1:9" x14ac:dyDescent="0.2">
      <c r="A121" s="58"/>
      <c r="B121" s="58"/>
      <c r="C121" s="58"/>
      <c r="D121" s="58"/>
      <c r="E121" s="58"/>
      <c r="F121" s="58"/>
      <c r="G121" s="58"/>
      <c r="H121" s="58"/>
      <c r="I121" s="58"/>
    </row>
    <row r="122" spans="1:9" x14ac:dyDescent="0.2">
      <c r="A122" s="58"/>
      <c r="B122" s="58"/>
      <c r="C122" s="58"/>
      <c r="D122" s="58"/>
      <c r="E122" s="58"/>
      <c r="F122" s="58"/>
      <c r="G122" s="58"/>
      <c r="H122" s="58"/>
      <c r="I122" s="58"/>
    </row>
    <row r="123" spans="1:9" x14ac:dyDescent="0.2">
      <c r="A123" s="58"/>
      <c r="B123" s="58"/>
      <c r="C123" s="58"/>
      <c r="D123" s="58"/>
      <c r="E123" s="58"/>
      <c r="F123" s="58"/>
      <c r="G123" s="58"/>
      <c r="H123" s="58"/>
      <c r="I123" s="58"/>
    </row>
    <row r="124" spans="1:9" x14ac:dyDescent="0.2">
      <c r="A124" s="58"/>
      <c r="B124" s="58"/>
      <c r="C124" s="58"/>
      <c r="D124" s="58"/>
      <c r="E124" s="58"/>
      <c r="F124" s="58"/>
      <c r="G124" s="58"/>
      <c r="H124" s="58"/>
      <c r="I124" s="58"/>
    </row>
    <row r="125" spans="1:9" x14ac:dyDescent="0.2">
      <c r="A125" s="58"/>
      <c r="B125" s="58"/>
      <c r="C125" s="58"/>
      <c r="D125" s="58"/>
      <c r="E125" s="58"/>
      <c r="F125" s="58"/>
      <c r="G125" s="58"/>
      <c r="H125" s="58"/>
      <c r="I125" s="58"/>
    </row>
    <row r="126" spans="1:9" x14ac:dyDescent="0.2">
      <c r="A126" s="58"/>
      <c r="B126" s="58"/>
      <c r="C126" s="58"/>
      <c r="D126" s="58"/>
      <c r="E126" s="58"/>
      <c r="F126" s="58"/>
      <c r="G126" s="58"/>
      <c r="H126" s="58"/>
      <c r="I126" s="58"/>
    </row>
    <row r="127" spans="1:9" x14ac:dyDescent="0.2">
      <c r="A127" s="58"/>
      <c r="B127" s="58"/>
      <c r="C127" s="58"/>
      <c r="D127" s="58"/>
      <c r="E127" s="58"/>
      <c r="F127" s="58"/>
      <c r="G127" s="58"/>
      <c r="H127" s="58"/>
      <c r="I127" s="58"/>
    </row>
    <row r="128" spans="1:9" x14ac:dyDescent="0.2">
      <c r="A128" s="58"/>
      <c r="B128" s="58"/>
      <c r="C128" s="58"/>
      <c r="D128" s="58"/>
      <c r="E128" s="58"/>
      <c r="F128" s="58"/>
      <c r="G128" s="58"/>
      <c r="H128" s="58"/>
      <c r="I128" s="58"/>
    </row>
    <row r="129" spans="1:9" x14ac:dyDescent="0.2">
      <c r="A129" s="58"/>
      <c r="B129" s="58"/>
      <c r="C129" s="58"/>
      <c r="D129" s="58"/>
      <c r="E129" s="58"/>
      <c r="F129" s="58"/>
      <c r="G129" s="58"/>
      <c r="H129" s="58"/>
      <c r="I129" s="58"/>
    </row>
    <row r="130" spans="1:9" x14ac:dyDescent="0.2">
      <c r="A130" s="58"/>
      <c r="B130" s="58"/>
      <c r="C130" s="58"/>
      <c r="D130" s="58"/>
      <c r="E130" s="58"/>
      <c r="F130" s="58"/>
      <c r="G130" s="58"/>
      <c r="H130" s="58"/>
      <c r="I130" s="58"/>
    </row>
    <row r="131" spans="1:9" x14ac:dyDescent="0.2">
      <c r="A131" s="58"/>
      <c r="B131" s="58"/>
      <c r="C131" s="58"/>
      <c r="D131" s="58"/>
      <c r="E131" s="58"/>
      <c r="F131" s="58"/>
      <c r="G131" s="58"/>
      <c r="H131" s="58"/>
      <c r="I131" s="58"/>
    </row>
    <row r="132" spans="1:9" x14ac:dyDescent="0.2">
      <c r="A132" s="58"/>
      <c r="B132" s="58"/>
      <c r="C132" s="58"/>
      <c r="D132" s="58"/>
      <c r="E132" s="58"/>
      <c r="F132" s="58"/>
      <c r="G132" s="58"/>
      <c r="H132" s="58"/>
      <c r="I132" s="58"/>
    </row>
    <row r="133" spans="1:9" x14ac:dyDescent="0.2">
      <c r="A133" s="58"/>
      <c r="B133" s="58"/>
      <c r="C133" s="58"/>
      <c r="D133" s="58"/>
      <c r="E133" s="58"/>
      <c r="F133" s="58"/>
      <c r="G133" s="58"/>
      <c r="H133" s="58"/>
      <c r="I133" s="58"/>
    </row>
    <row r="134" spans="1:9" x14ac:dyDescent="0.2">
      <c r="A134" s="58"/>
      <c r="B134" s="58"/>
      <c r="C134" s="58"/>
      <c r="D134" s="58"/>
      <c r="E134" s="58"/>
      <c r="F134" s="58"/>
      <c r="G134" s="58"/>
      <c r="H134" s="58"/>
      <c r="I134" s="58"/>
    </row>
    <row r="135" spans="1:9" x14ac:dyDescent="0.2">
      <c r="A135" s="58"/>
      <c r="B135" s="58"/>
      <c r="C135" s="58"/>
      <c r="D135" s="58"/>
      <c r="E135" s="58"/>
      <c r="F135" s="58"/>
      <c r="G135" s="58"/>
      <c r="H135" s="58"/>
      <c r="I135" s="58"/>
    </row>
    <row r="136" spans="1:9" x14ac:dyDescent="0.2">
      <c r="A136" s="58"/>
      <c r="B136" s="58"/>
      <c r="C136" s="58"/>
      <c r="D136" s="58"/>
      <c r="E136" s="58"/>
      <c r="F136" s="58"/>
      <c r="G136" s="58"/>
      <c r="H136" s="58"/>
      <c r="I136" s="58"/>
    </row>
    <row r="137" spans="1:9" x14ac:dyDescent="0.2">
      <c r="A137" s="58"/>
      <c r="B137" s="58"/>
      <c r="C137" s="58"/>
      <c r="D137" s="58"/>
      <c r="E137" s="58"/>
      <c r="F137" s="58"/>
      <c r="G137" s="58"/>
      <c r="H137" s="58"/>
      <c r="I137" s="58"/>
    </row>
    <row r="138" spans="1:9" x14ac:dyDescent="0.2">
      <c r="A138" s="58"/>
      <c r="B138" s="58"/>
      <c r="C138" s="58"/>
      <c r="D138" s="58"/>
      <c r="E138" s="58"/>
      <c r="F138" s="58"/>
      <c r="G138" s="58"/>
      <c r="H138" s="58"/>
      <c r="I138" s="58"/>
    </row>
    <row r="139" spans="1:9" x14ac:dyDescent="0.2">
      <c r="A139" s="58"/>
      <c r="B139" s="58"/>
      <c r="C139" s="58"/>
      <c r="D139" s="58"/>
      <c r="E139" s="58"/>
      <c r="F139" s="58"/>
      <c r="G139" s="58"/>
      <c r="H139" s="58"/>
      <c r="I139" s="58"/>
    </row>
    <row r="140" spans="1:9" x14ac:dyDescent="0.2">
      <c r="A140" s="58"/>
      <c r="B140" s="58"/>
      <c r="C140" s="58"/>
      <c r="D140" s="58"/>
      <c r="E140" s="58"/>
      <c r="F140" s="58"/>
      <c r="G140" s="58"/>
      <c r="H140" s="58"/>
      <c r="I140" s="58"/>
    </row>
    <row r="141" spans="1:9" x14ac:dyDescent="0.2">
      <c r="A141" s="58"/>
      <c r="B141" s="58"/>
      <c r="C141" s="58"/>
      <c r="D141" s="58"/>
      <c r="E141" s="58"/>
      <c r="F141" s="58"/>
      <c r="G141" s="58"/>
      <c r="H141" s="58"/>
      <c r="I141" s="58"/>
    </row>
    <row r="142" spans="1:9" x14ac:dyDescent="0.2">
      <c r="A142" s="58"/>
      <c r="B142" s="58"/>
      <c r="C142" s="58"/>
      <c r="D142" s="58"/>
      <c r="E142" s="58"/>
      <c r="F142" s="58"/>
      <c r="G142" s="58"/>
      <c r="H142" s="58"/>
      <c r="I142" s="58"/>
    </row>
    <row r="143" spans="1:9" x14ac:dyDescent="0.2">
      <c r="A143" s="58"/>
      <c r="B143" s="58"/>
      <c r="C143" s="58"/>
      <c r="D143" s="58"/>
      <c r="E143" s="58"/>
      <c r="F143" s="58"/>
      <c r="G143" s="58"/>
      <c r="H143" s="58"/>
      <c r="I143" s="58"/>
    </row>
    <row r="144" spans="1:9" x14ac:dyDescent="0.2">
      <c r="A144" s="58"/>
      <c r="B144" s="58"/>
      <c r="C144" s="58"/>
      <c r="D144" s="58"/>
      <c r="E144" s="58"/>
      <c r="F144" s="58"/>
      <c r="G144" s="58"/>
      <c r="H144" s="58"/>
      <c r="I144" s="58"/>
    </row>
    <row r="145" spans="1:9" x14ac:dyDescent="0.2">
      <c r="A145" s="58"/>
      <c r="B145" s="58"/>
      <c r="C145" s="58"/>
      <c r="D145" s="58"/>
      <c r="E145" s="58"/>
      <c r="F145" s="58"/>
      <c r="G145" s="58"/>
      <c r="H145" s="58"/>
      <c r="I145" s="58"/>
    </row>
    <row r="146" spans="1:9" x14ac:dyDescent="0.2">
      <c r="A146" s="58"/>
      <c r="B146" s="58"/>
      <c r="C146" s="58"/>
      <c r="D146" s="58"/>
      <c r="E146" s="58"/>
      <c r="F146" s="58"/>
      <c r="G146" s="58"/>
      <c r="H146" s="58"/>
      <c r="I146" s="58"/>
    </row>
    <row r="147" spans="1:9" x14ac:dyDescent="0.2">
      <c r="A147" s="58"/>
      <c r="B147" s="58"/>
      <c r="C147" s="58"/>
      <c r="D147" s="58"/>
      <c r="E147" s="58"/>
      <c r="F147" s="58"/>
      <c r="G147" s="58"/>
      <c r="H147" s="58"/>
      <c r="I147" s="58"/>
    </row>
    <row r="148" spans="1:9" x14ac:dyDescent="0.2">
      <c r="A148" s="58"/>
      <c r="B148" s="58"/>
      <c r="C148" s="58"/>
      <c r="D148" s="58"/>
      <c r="E148" s="58"/>
      <c r="F148" s="58"/>
      <c r="G148" s="58"/>
      <c r="H148" s="58"/>
      <c r="I148" s="58"/>
    </row>
    <row r="149" spans="1:9" x14ac:dyDescent="0.2">
      <c r="A149" s="58"/>
      <c r="B149" s="58"/>
      <c r="C149" s="58"/>
      <c r="D149" s="58"/>
      <c r="E149" s="58"/>
      <c r="F149" s="58"/>
      <c r="G149" s="58"/>
      <c r="H149" s="58"/>
      <c r="I149" s="58"/>
    </row>
    <row r="150" spans="1:9" x14ac:dyDescent="0.2">
      <c r="A150" s="58"/>
      <c r="B150" s="58"/>
      <c r="C150" s="58"/>
      <c r="D150" s="58"/>
      <c r="E150" s="58"/>
      <c r="F150" s="58"/>
      <c r="G150" s="58"/>
      <c r="H150" s="58"/>
      <c r="I150" s="58"/>
    </row>
    <row r="151" spans="1:9" x14ac:dyDescent="0.2">
      <c r="A151" s="58"/>
      <c r="B151" s="58"/>
      <c r="C151" s="58"/>
      <c r="D151" s="58"/>
      <c r="E151" s="58"/>
      <c r="F151" s="58"/>
      <c r="G151" s="58"/>
      <c r="H151" s="58"/>
      <c r="I151" s="58"/>
    </row>
    <row r="152" spans="1:9" x14ac:dyDescent="0.2">
      <c r="A152" s="58"/>
      <c r="B152" s="58"/>
      <c r="C152" s="58"/>
      <c r="D152" s="58"/>
      <c r="E152" s="58"/>
      <c r="F152" s="58"/>
      <c r="G152" s="58"/>
      <c r="H152" s="58"/>
      <c r="I152" s="58"/>
    </row>
    <row r="153" spans="1:9" x14ac:dyDescent="0.2">
      <c r="A153" s="58"/>
      <c r="B153" s="58"/>
      <c r="C153" s="58"/>
      <c r="D153" s="58"/>
      <c r="E153" s="58"/>
      <c r="F153" s="58"/>
      <c r="G153" s="58"/>
      <c r="H153" s="58"/>
      <c r="I153" s="58"/>
    </row>
    <row r="154" spans="1:9" x14ac:dyDescent="0.2">
      <c r="A154" s="58"/>
      <c r="B154" s="58"/>
      <c r="C154" s="58"/>
      <c r="D154" s="58"/>
      <c r="E154" s="58"/>
      <c r="F154" s="58"/>
      <c r="G154" s="58"/>
      <c r="H154" s="58"/>
      <c r="I154" s="58"/>
    </row>
    <row r="155" spans="1:9" x14ac:dyDescent="0.2">
      <c r="A155" s="58"/>
      <c r="B155" s="58"/>
      <c r="C155" s="58"/>
      <c r="D155" s="58"/>
      <c r="E155" s="58"/>
      <c r="F155" s="58"/>
      <c r="G155" s="58"/>
      <c r="H155" s="58"/>
      <c r="I155" s="58"/>
    </row>
    <row r="156" spans="1:9" x14ac:dyDescent="0.2">
      <c r="A156" s="58"/>
      <c r="B156" s="58"/>
      <c r="C156" s="58"/>
      <c r="D156" s="58"/>
      <c r="E156" s="58"/>
      <c r="F156" s="58"/>
      <c r="G156" s="58"/>
      <c r="H156" s="58"/>
      <c r="I156" s="58"/>
    </row>
    <row r="157" spans="1:9" x14ac:dyDescent="0.2">
      <c r="A157" s="58"/>
      <c r="B157" s="58"/>
      <c r="C157" s="58"/>
      <c r="D157" s="58"/>
      <c r="E157" s="58"/>
      <c r="F157" s="58"/>
      <c r="G157" s="58"/>
      <c r="H157" s="58"/>
      <c r="I157" s="58"/>
    </row>
    <row r="158" spans="1:9" x14ac:dyDescent="0.2">
      <c r="A158" s="58"/>
      <c r="B158" s="58"/>
      <c r="C158" s="58"/>
      <c r="D158" s="58"/>
      <c r="E158" s="58"/>
      <c r="F158" s="58"/>
      <c r="G158" s="58"/>
      <c r="H158" s="58"/>
      <c r="I158" s="58"/>
    </row>
    <row r="159" spans="1:9" x14ac:dyDescent="0.2">
      <c r="A159" s="58"/>
      <c r="B159" s="58"/>
      <c r="C159" s="58"/>
      <c r="D159" s="58"/>
      <c r="E159" s="58"/>
      <c r="F159" s="58"/>
      <c r="G159" s="58"/>
      <c r="H159" s="58"/>
      <c r="I159" s="58"/>
    </row>
    <row r="160" spans="1:9" x14ac:dyDescent="0.2">
      <c r="A160" s="58"/>
      <c r="B160" s="58"/>
      <c r="C160" s="58"/>
      <c r="D160" s="58"/>
      <c r="E160" s="58"/>
      <c r="F160" s="58"/>
      <c r="G160" s="58"/>
      <c r="H160" s="58"/>
      <c r="I160" s="58"/>
    </row>
  </sheetData>
  <mergeCells count="3">
    <mergeCell ref="E2:G2"/>
    <mergeCell ref="C12:E12"/>
    <mergeCell ref="H12:I12"/>
  </mergeCells>
  <phoneticPr fontId="0" type="noConversion"/>
  <pageMargins left="0.5" right="0.5" top="1" bottom="1" header="0.5" footer="0.5"/>
  <headerFooter alignWithMargins="0">
    <oddHeader>&amp;C&amp;12Risk Register &amp;R&amp;D</oddHeader>
    <oddFooter>&amp;CPage 4&amp;RV1.0</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21"/>
  <sheetViews>
    <sheetView workbookViewId="0">
      <selection activeCell="I6" sqref="I6"/>
    </sheetView>
  </sheetViews>
  <sheetFormatPr defaultColWidth="8.85546875" defaultRowHeight="11.25" x14ac:dyDescent="0.2"/>
  <cols>
    <col min="1" max="1" width="4.140625" style="1" bestFit="1" customWidth="1"/>
    <col min="2" max="7" width="10.7109375" style="1" customWidth="1"/>
    <col min="8" max="16384" width="8.85546875" style="1"/>
  </cols>
  <sheetData>
    <row r="1" spans="1:7" ht="18" x14ac:dyDescent="0.25">
      <c r="A1" s="4"/>
      <c r="B1" s="197" t="s">
        <v>122</v>
      </c>
      <c r="C1" s="197"/>
      <c r="D1" s="197"/>
      <c r="E1" s="197"/>
      <c r="F1" s="197"/>
      <c r="G1" s="197"/>
    </row>
    <row r="3" spans="1:7" ht="45" customHeight="1" x14ac:dyDescent="0.2">
      <c r="A3" s="193" t="s">
        <v>35</v>
      </c>
      <c r="B3" s="88" t="s">
        <v>44</v>
      </c>
      <c r="C3" s="93">
        <f>COUNTIF('Risk Register'!$N:$N,11)</f>
        <v>0</v>
      </c>
      <c r="D3" s="94">
        <f>COUNTIF('Risk Register'!$N:$N,12)</f>
        <v>0</v>
      </c>
      <c r="E3" s="94">
        <f>COUNTIF('Risk Register'!$N:$N,13)</f>
        <v>0</v>
      </c>
      <c r="F3" s="95">
        <f>COUNTIF('Risk Register'!$N:$N,14)</f>
        <v>0</v>
      </c>
      <c r="G3" s="95">
        <f>COUNTIF('Risk Register'!$N:$N,15)</f>
        <v>0</v>
      </c>
    </row>
    <row r="4" spans="1:7" ht="45" customHeight="1" x14ac:dyDescent="0.2">
      <c r="A4" s="194"/>
      <c r="B4" s="88" t="s">
        <v>43</v>
      </c>
      <c r="C4" s="93">
        <f>COUNTIF('Risk Register'!$N:$N,21)</f>
        <v>0</v>
      </c>
      <c r="D4" s="93">
        <f>COUNTIF('Risk Register'!$N:$N,22)</f>
        <v>0</v>
      </c>
      <c r="E4" s="94">
        <f>COUNTIF('Risk Register'!$N:$N,23)</f>
        <v>0</v>
      </c>
      <c r="F4" s="94">
        <f>COUNTIF('Risk Register'!$N:$N,24)</f>
        <v>0</v>
      </c>
      <c r="G4" s="95">
        <f>COUNTIF('Risk Register'!$N:$N,25)</f>
        <v>0</v>
      </c>
    </row>
    <row r="5" spans="1:7" ht="45" customHeight="1" x14ac:dyDescent="0.2">
      <c r="A5" s="194"/>
      <c r="B5" s="88" t="s">
        <v>42</v>
      </c>
      <c r="C5" s="96">
        <f>COUNTIF('Risk Register'!$N:$N,31)</f>
        <v>3</v>
      </c>
      <c r="D5" s="93">
        <f>COUNTIF('Risk Register'!$N:$N,32)</f>
        <v>10</v>
      </c>
      <c r="E5" s="94">
        <f>COUNTIF('Risk Register'!$N:$N,33)</f>
        <v>0</v>
      </c>
      <c r="F5" s="94">
        <f>COUNTIF('Risk Register'!$N:$N,34)</f>
        <v>0</v>
      </c>
      <c r="G5" s="94">
        <f>COUNTIF('Risk Register'!$N:$N,35)</f>
        <v>0</v>
      </c>
    </row>
    <row r="6" spans="1:7" ht="45" customHeight="1" x14ac:dyDescent="0.2">
      <c r="A6" s="194"/>
      <c r="B6" s="88" t="s">
        <v>65</v>
      </c>
      <c r="C6" s="96">
        <f>COUNTIF('Risk Register'!$N:$N,41)</f>
        <v>2</v>
      </c>
      <c r="D6" s="96">
        <f>COUNTIF('Risk Register'!$N:$N,42)</f>
        <v>7</v>
      </c>
      <c r="E6" s="93">
        <f>COUNTIF('Risk Register'!$N:$N,43)</f>
        <v>5</v>
      </c>
      <c r="F6" s="93">
        <f>COUNTIF('Risk Register'!$N:$N,44)</f>
        <v>4</v>
      </c>
      <c r="G6" s="94">
        <f>COUNTIF('Risk Register'!$N:$N,45)</f>
        <v>0</v>
      </c>
    </row>
    <row r="7" spans="1:7" ht="45" customHeight="1" x14ac:dyDescent="0.2">
      <c r="A7" s="194"/>
      <c r="B7" s="88" t="s">
        <v>40</v>
      </c>
      <c r="C7" s="96">
        <f>COUNTIF('Risk Register'!$N:$N,51)</f>
        <v>2</v>
      </c>
      <c r="D7" s="96">
        <f>COUNTIF('Risk Register'!$N:$N,52)</f>
        <v>1</v>
      </c>
      <c r="E7" s="93">
        <f>COUNTIF('Risk Register'!$N:$N,53)</f>
        <v>2</v>
      </c>
      <c r="F7" s="93">
        <f>COUNTIF('Risk Register'!$N:$N,54)</f>
        <v>6</v>
      </c>
      <c r="G7" s="94">
        <f>COUNTIF('Risk Register'!$N:$N,55)</f>
        <v>0</v>
      </c>
    </row>
    <row r="8" spans="1:7" ht="45" customHeight="1" thickBot="1" x14ac:dyDescent="0.25">
      <c r="A8" s="194"/>
      <c r="B8" s="89"/>
      <c r="C8" s="45" t="s">
        <v>66</v>
      </c>
      <c r="D8" s="45" t="s">
        <v>67</v>
      </c>
      <c r="E8" s="45" t="s">
        <v>6</v>
      </c>
      <c r="F8" s="45" t="s">
        <v>62</v>
      </c>
      <c r="G8" s="45" t="s">
        <v>150</v>
      </c>
    </row>
    <row r="9" spans="1:7" ht="19.5" customHeight="1" x14ac:dyDescent="0.25">
      <c r="B9" s="195" t="s">
        <v>34</v>
      </c>
      <c r="C9" s="195"/>
      <c r="D9" s="195"/>
      <c r="E9" s="195"/>
      <c r="F9" s="195"/>
      <c r="G9" s="196"/>
    </row>
    <row r="11" spans="1:7" x14ac:dyDescent="0.2">
      <c r="B11" s="6"/>
      <c r="C11" s="2" t="s">
        <v>149</v>
      </c>
      <c r="D11" s="46"/>
      <c r="E11" s="2"/>
    </row>
    <row r="12" spans="1:7" x14ac:dyDescent="0.2">
      <c r="C12" s="2"/>
    </row>
    <row r="13" spans="1:7" x14ac:dyDescent="0.2">
      <c r="B13" s="5"/>
      <c r="C13" s="2" t="s">
        <v>3</v>
      </c>
      <c r="D13" s="1" t="s">
        <v>7</v>
      </c>
    </row>
    <row r="14" spans="1:7" x14ac:dyDescent="0.2">
      <c r="C14" s="2"/>
    </row>
    <row r="15" spans="1:7" x14ac:dyDescent="0.2">
      <c r="B15" s="43"/>
      <c r="C15" s="2" t="s">
        <v>64</v>
      </c>
    </row>
    <row r="16" spans="1:7" x14ac:dyDescent="0.2">
      <c r="C16" s="2"/>
    </row>
    <row r="17" spans="2:6" x14ac:dyDescent="0.2">
      <c r="B17" s="44"/>
      <c r="C17" s="2" t="s">
        <v>4</v>
      </c>
    </row>
    <row r="20" spans="2:6" ht="12.75" x14ac:dyDescent="0.2">
      <c r="B20" s="26" t="s">
        <v>121</v>
      </c>
      <c r="C20" s="26"/>
      <c r="D20" s="26"/>
      <c r="E20" s="26"/>
      <c r="F20" s="26"/>
    </row>
    <row r="21" spans="2:6" ht="12.75" x14ac:dyDescent="0.2">
      <c r="B21" s="26"/>
      <c r="C21" s="26"/>
      <c r="D21" s="26"/>
      <c r="E21" s="26"/>
      <c r="F21" s="26"/>
    </row>
  </sheetData>
  <mergeCells count="3">
    <mergeCell ref="A3:A8"/>
    <mergeCell ref="B9:G9"/>
    <mergeCell ref="B1:G1"/>
  </mergeCells>
  <phoneticPr fontId="0" type="noConversion"/>
  <pageMargins left="0.5" right="0.5" top="1" bottom="1" header="0.5" footer="0.5"/>
  <headerFooter alignWithMargins="0">
    <oddHeader>&amp;C&amp;12Risk Register &amp;R&amp;D</oddHeader>
    <oddFooter>&amp;CPage 5&amp;RV1.0</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50"/>
  <sheetViews>
    <sheetView zoomScale="75" workbookViewId="0">
      <selection activeCell="A4" sqref="A4"/>
    </sheetView>
  </sheetViews>
  <sheetFormatPr defaultColWidth="8.85546875" defaultRowHeight="12.75" x14ac:dyDescent="0.2"/>
  <cols>
    <col min="1" max="1" width="22.42578125" bestFit="1" customWidth="1"/>
    <col min="2" max="2" width="1.85546875" customWidth="1"/>
    <col min="4" max="4" width="1.28515625" customWidth="1"/>
    <col min="5" max="5" width="12.140625" bestFit="1" customWidth="1"/>
    <col min="6" max="6" width="1" customWidth="1"/>
    <col min="7" max="7" width="15.42578125" bestFit="1" customWidth="1"/>
    <col min="8" max="8" width="1.42578125" customWidth="1"/>
    <col min="9" max="9" width="12.140625" bestFit="1" customWidth="1"/>
    <col min="10" max="10" width="1" customWidth="1"/>
    <col min="12" max="12" width="0.7109375" customWidth="1"/>
    <col min="13" max="13" width="22.28515625" bestFit="1" customWidth="1"/>
    <col min="14" max="14" width="4.42578125" bestFit="1" customWidth="1"/>
  </cols>
  <sheetData>
    <row r="1" spans="1:15" ht="19.5" customHeight="1" x14ac:dyDescent="0.25">
      <c r="A1" s="198" t="s">
        <v>119</v>
      </c>
      <c r="B1" s="198"/>
      <c r="C1" s="199"/>
      <c r="D1" s="199"/>
      <c r="E1" s="199"/>
      <c r="F1" s="199"/>
      <c r="G1" s="199"/>
      <c r="H1" s="199"/>
      <c r="I1" s="199"/>
      <c r="J1" s="199"/>
      <c r="K1" s="199"/>
      <c r="L1" s="199"/>
      <c r="M1" s="199"/>
      <c r="N1" s="200"/>
    </row>
    <row r="2" spans="1:15" ht="8.25" customHeight="1" x14ac:dyDescent="0.2"/>
    <row r="3" spans="1:15" x14ac:dyDescent="0.2">
      <c r="A3" s="9" t="s">
        <v>55</v>
      </c>
      <c r="B3" s="9"/>
      <c r="C3" s="9"/>
      <c r="D3" s="9"/>
      <c r="E3" s="203" t="s">
        <v>54</v>
      </c>
      <c r="F3" s="203"/>
      <c r="G3" s="203"/>
      <c r="H3" s="203"/>
      <c r="I3" s="203"/>
      <c r="J3" s="203"/>
      <c r="K3" s="203"/>
      <c r="L3" s="203"/>
      <c r="M3" s="203"/>
      <c r="N3" s="203"/>
      <c r="O3" s="13"/>
    </row>
    <row r="4" spans="1:15" ht="22.5" customHeight="1" x14ac:dyDescent="0.2">
      <c r="A4" s="11"/>
      <c r="B4" s="16"/>
      <c r="C4" s="9"/>
      <c r="D4" s="9"/>
      <c r="E4" s="204"/>
      <c r="F4" s="205"/>
      <c r="G4" s="205"/>
      <c r="H4" s="206"/>
      <c r="I4" s="205"/>
      <c r="J4" s="205"/>
      <c r="K4" s="205"/>
      <c r="L4" s="205"/>
      <c r="M4" s="205"/>
      <c r="N4" s="207"/>
      <c r="O4" s="15"/>
    </row>
    <row r="5" spans="1:15" ht="23.25" customHeight="1" x14ac:dyDescent="0.2">
      <c r="A5" s="209" t="s">
        <v>25</v>
      </c>
      <c r="B5" s="199"/>
      <c r="C5" s="199"/>
      <c r="D5" s="199"/>
      <c r="E5" s="199"/>
      <c r="F5" s="199"/>
      <c r="G5" s="199"/>
      <c r="H5" s="210"/>
      <c r="I5" s="199"/>
      <c r="J5" s="199"/>
      <c r="K5" s="199"/>
      <c r="L5" s="199"/>
      <c r="M5" s="199"/>
      <c r="N5" s="199"/>
      <c r="O5" s="18"/>
    </row>
    <row r="6" spans="1:15" x14ac:dyDescent="0.2">
      <c r="A6" s="9"/>
      <c r="B6" s="9"/>
      <c r="C6" s="9"/>
      <c r="D6" s="9"/>
      <c r="E6" s="9"/>
      <c r="F6" s="9"/>
      <c r="G6" s="9"/>
      <c r="H6" s="9"/>
      <c r="I6" s="9"/>
      <c r="J6" s="9"/>
      <c r="K6" s="9"/>
      <c r="L6" s="9"/>
      <c r="M6" s="9"/>
      <c r="N6" s="9"/>
      <c r="O6" s="14"/>
    </row>
    <row r="7" spans="1:15" ht="30" customHeight="1" x14ac:dyDescent="0.2">
      <c r="A7" s="20" t="s">
        <v>11</v>
      </c>
      <c r="B7" s="20"/>
      <c r="C7" s="21"/>
      <c r="D7" s="20"/>
      <c r="E7" s="20" t="s">
        <v>12</v>
      </c>
      <c r="F7" s="20"/>
      <c r="G7" s="21"/>
      <c r="H7" s="20"/>
      <c r="I7" s="22" t="s">
        <v>9</v>
      </c>
      <c r="J7" s="22"/>
      <c r="K7" s="21"/>
      <c r="L7" s="20"/>
      <c r="M7" s="23" t="s">
        <v>13</v>
      </c>
      <c r="N7" s="21" t="s">
        <v>15</v>
      </c>
      <c r="O7" s="13"/>
    </row>
    <row r="8" spans="1:15" ht="15" customHeight="1" x14ac:dyDescent="0.2">
      <c r="A8" s="9"/>
      <c r="B8" s="9"/>
      <c r="C8" s="9"/>
      <c r="D8" s="9"/>
      <c r="E8" s="9"/>
      <c r="F8" s="9"/>
      <c r="G8" s="9"/>
      <c r="H8" s="9"/>
      <c r="I8" s="10"/>
      <c r="J8" s="10"/>
      <c r="K8" s="10"/>
      <c r="L8" s="10"/>
      <c r="M8" s="9"/>
      <c r="N8" s="9"/>
      <c r="O8" s="13"/>
    </row>
    <row r="9" spans="1:15" ht="15" customHeight="1" x14ac:dyDescent="0.2">
      <c r="A9" s="9"/>
      <c r="B9" s="9"/>
      <c r="C9" s="9"/>
      <c r="D9" s="9"/>
      <c r="E9" s="201" t="s">
        <v>24</v>
      </c>
      <c r="F9" s="202"/>
      <c r="G9" s="202"/>
      <c r="H9" s="202"/>
      <c r="I9" s="202"/>
      <c r="J9" s="202"/>
      <c r="K9" s="202"/>
      <c r="L9" s="202"/>
      <c r="M9" s="202"/>
      <c r="N9" s="9"/>
      <c r="O9" s="13"/>
    </row>
    <row r="10" spans="1:15" ht="8.25" customHeight="1" x14ac:dyDescent="0.2">
      <c r="A10" s="9"/>
      <c r="B10" s="9"/>
      <c r="C10" s="9"/>
      <c r="D10" s="9"/>
      <c r="E10" s="10"/>
      <c r="F10" s="12"/>
      <c r="G10" s="12"/>
      <c r="H10" s="12"/>
      <c r="I10" s="12"/>
      <c r="J10" s="12"/>
      <c r="K10" s="12"/>
      <c r="L10" s="12"/>
      <c r="M10" s="12"/>
      <c r="N10" s="9"/>
      <c r="O10" s="13"/>
    </row>
    <row r="11" spans="1:15" ht="29.25" customHeight="1" x14ac:dyDescent="0.2">
      <c r="A11" s="20" t="s">
        <v>11</v>
      </c>
      <c r="B11" s="20"/>
      <c r="C11" s="21"/>
      <c r="D11" s="20"/>
      <c r="E11" s="19" t="s">
        <v>12</v>
      </c>
      <c r="F11" s="20"/>
      <c r="G11" s="21"/>
      <c r="H11" s="20"/>
      <c r="I11" s="20" t="s">
        <v>12</v>
      </c>
      <c r="J11" s="22"/>
      <c r="K11" s="21"/>
      <c r="L11" s="20"/>
      <c r="M11" s="23" t="s">
        <v>13</v>
      </c>
      <c r="N11" s="21" t="s">
        <v>15</v>
      </c>
      <c r="O11" s="13"/>
    </row>
    <row r="12" spans="1:15" ht="13.5" thickBot="1" x14ac:dyDescent="0.25">
      <c r="A12" s="24"/>
      <c r="B12" s="24"/>
      <c r="C12" s="24"/>
      <c r="D12" s="24"/>
      <c r="E12" s="24"/>
      <c r="F12" s="24"/>
      <c r="G12" s="24"/>
      <c r="H12" s="24"/>
      <c r="I12" s="25"/>
      <c r="J12" s="25"/>
      <c r="K12" s="25"/>
      <c r="L12" s="25"/>
      <c r="M12" s="24"/>
      <c r="N12" s="24"/>
      <c r="O12" s="13"/>
    </row>
    <row r="13" spans="1:15" ht="24.75" customHeight="1" x14ac:dyDescent="0.2">
      <c r="A13" s="23" t="s">
        <v>57</v>
      </c>
      <c r="B13" s="9"/>
      <c r="C13" s="209" t="s">
        <v>14</v>
      </c>
      <c r="D13" s="209"/>
      <c r="E13" s="209"/>
      <c r="F13" s="209"/>
      <c r="G13" s="209"/>
      <c r="H13" s="209"/>
      <c r="I13" s="209"/>
      <c r="J13" s="209"/>
      <c r="K13" s="202"/>
      <c r="L13" s="202"/>
      <c r="M13" s="202"/>
      <c r="N13" s="9"/>
      <c r="O13" s="13"/>
    </row>
    <row r="14" spans="1:15" ht="7.5" customHeight="1" x14ac:dyDescent="0.2">
      <c r="A14" s="9"/>
      <c r="B14" s="9"/>
      <c r="C14" s="10"/>
      <c r="D14" s="10"/>
      <c r="E14" s="10"/>
      <c r="F14" s="10"/>
      <c r="G14" s="10"/>
      <c r="H14" s="10"/>
      <c r="I14" s="10"/>
      <c r="J14" s="10"/>
      <c r="K14" s="10"/>
      <c r="L14" s="10"/>
      <c r="M14" s="9"/>
      <c r="N14" s="9"/>
      <c r="O14" s="13"/>
    </row>
    <row r="15" spans="1:15" ht="19.5" customHeight="1" x14ac:dyDescent="0.2">
      <c r="A15" s="11"/>
      <c r="B15" s="9"/>
      <c r="C15" s="208"/>
      <c r="D15" s="186"/>
      <c r="E15" s="186"/>
      <c r="F15" s="186"/>
      <c r="G15" s="186"/>
      <c r="H15" s="186"/>
      <c r="I15" s="186"/>
      <c r="J15" s="186"/>
      <c r="K15" s="186"/>
      <c r="L15" s="186"/>
      <c r="M15" s="186"/>
      <c r="N15" s="187"/>
      <c r="O15" s="13"/>
    </row>
    <row r="16" spans="1:15" ht="9" customHeight="1" x14ac:dyDescent="0.2">
      <c r="A16" s="9"/>
      <c r="B16" s="9"/>
      <c r="C16" s="9"/>
      <c r="D16" s="9"/>
      <c r="E16" s="9"/>
      <c r="F16" s="9"/>
      <c r="G16" s="9"/>
      <c r="H16" s="9"/>
      <c r="I16" s="9"/>
      <c r="J16" s="9"/>
      <c r="K16" s="9"/>
      <c r="L16" s="9"/>
      <c r="M16" s="9"/>
      <c r="N16" s="9"/>
      <c r="O16" s="13"/>
    </row>
    <row r="17" spans="1:15" ht="6.75" customHeight="1" x14ac:dyDescent="0.2">
      <c r="B17" s="9"/>
      <c r="C17" s="9"/>
      <c r="D17" s="9"/>
      <c r="E17" s="9"/>
      <c r="F17" s="9"/>
      <c r="G17" s="9"/>
      <c r="H17" s="9"/>
      <c r="I17" s="9"/>
      <c r="J17" s="9"/>
      <c r="K17" s="9"/>
      <c r="L17" s="9"/>
      <c r="M17" s="9"/>
      <c r="N17" s="9"/>
      <c r="O17" s="13"/>
    </row>
    <row r="18" spans="1:15" x14ac:dyDescent="0.2">
      <c r="A18" s="17" t="s">
        <v>16</v>
      </c>
      <c r="B18" s="9"/>
      <c r="C18" s="211"/>
      <c r="D18" s="212"/>
      <c r="E18" s="212"/>
      <c r="F18" s="212"/>
      <c r="G18" s="212"/>
      <c r="H18" s="212"/>
      <c r="I18" s="212"/>
      <c r="J18" s="212"/>
      <c r="K18" s="212"/>
      <c r="L18" s="212"/>
      <c r="M18" s="212"/>
      <c r="N18" s="213"/>
      <c r="O18" s="13"/>
    </row>
    <row r="19" spans="1:15" ht="12.75" customHeight="1" x14ac:dyDescent="0.2">
      <c r="A19" s="12"/>
      <c r="B19" s="9"/>
      <c r="C19" s="214"/>
      <c r="D19" s="215"/>
      <c r="E19" s="215"/>
      <c r="F19" s="215"/>
      <c r="G19" s="215"/>
      <c r="H19" s="215"/>
      <c r="I19" s="215"/>
      <c r="J19" s="215"/>
      <c r="K19" s="215"/>
      <c r="L19" s="215"/>
      <c r="M19" s="215"/>
      <c r="N19" s="216"/>
      <c r="O19" s="13"/>
    </row>
    <row r="20" spans="1:15" x14ac:dyDescent="0.2">
      <c r="B20" s="9"/>
      <c r="C20" s="214"/>
      <c r="D20" s="215"/>
      <c r="E20" s="215"/>
      <c r="F20" s="215"/>
      <c r="G20" s="215"/>
      <c r="H20" s="215"/>
      <c r="I20" s="215"/>
      <c r="J20" s="215"/>
      <c r="K20" s="215"/>
      <c r="L20" s="215"/>
      <c r="M20" s="215"/>
      <c r="N20" s="216"/>
      <c r="O20" s="13"/>
    </row>
    <row r="21" spans="1:15" ht="11.25" customHeight="1" x14ac:dyDescent="0.2">
      <c r="A21" s="9"/>
      <c r="B21" s="9"/>
      <c r="C21" s="217"/>
      <c r="D21" s="218"/>
      <c r="E21" s="218"/>
      <c r="F21" s="218"/>
      <c r="G21" s="218"/>
      <c r="H21" s="218"/>
      <c r="I21" s="218"/>
      <c r="J21" s="218"/>
      <c r="K21" s="218"/>
      <c r="L21" s="218"/>
      <c r="M21" s="218"/>
      <c r="N21" s="219"/>
      <c r="O21" s="13"/>
    </row>
    <row r="22" spans="1:15" x14ac:dyDescent="0.2">
      <c r="A22" s="9"/>
      <c r="B22" s="9"/>
      <c r="C22" s="137"/>
      <c r="D22" s="137"/>
      <c r="E22" s="137"/>
      <c r="F22" s="137"/>
      <c r="G22" s="137"/>
      <c r="H22" s="137"/>
      <c r="I22" s="137"/>
      <c r="J22" s="137"/>
      <c r="K22" s="137"/>
      <c r="L22" s="137"/>
      <c r="M22" s="137"/>
      <c r="N22" s="137"/>
      <c r="O22" s="13"/>
    </row>
    <row r="23" spans="1:15" x14ac:dyDescent="0.2">
      <c r="A23" s="17" t="s">
        <v>17</v>
      </c>
      <c r="B23" s="9"/>
      <c r="C23" s="211"/>
      <c r="D23" s="212"/>
      <c r="E23" s="212"/>
      <c r="F23" s="212"/>
      <c r="G23" s="212"/>
      <c r="H23" s="212"/>
      <c r="I23" s="212"/>
      <c r="J23" s="212"/>
      <c r="K23" s="212"/>
      <c r="L23" s="212"/>
      <c r="M23" s="212"/>
      <c r="N23" s="213"/>
      <c r="O23" s="13"/>
    </row>
    <row r="24" spans="1:15" x14ac:dyDescent="0.2">
      <c r="A24" s="12"/>
      <c r="B24" s="9"/>
      <c r="C24" s="214"/>
      <c r="D24" s="215"/>
      <c r="E24" s="215"/>
      <c r="F24" s="215"/>
      <c r="G24" s="215"/>
      <c r="H24" s="215"/>
      <c r="I24" s="215"/>
      <c r="J24" s="215"/>
      <c r="K24" s="215"/>
      <c r="L24" s="215"/>
      <c r="M24" s="215"/>
      <c r="N24" s="216"/>
      <c r="O24" s="13"/>
    </row>
    <row r="25" spans="1:15" x14ac:dyDescent="0.2">
      <c r="B25" s="9"/>
      <c r="C25" s="214"/>
      <c r="D25" s="215"/>
      <c r="E25" s="215"/>
      <c r="F25" s="215"/>
      <c r="G25" s="215"/>
      <c r="H25" s="215"/>
      <c r="I25" s="215"/>
      <c r="J25" s="215"/>
      <c r="K25" s="215"/>
      <c r="L25" s="215"/>
      <c r="M25" s="215"/>
      <c r="N25" s="216"/>
      <c r="O25" s="13"/>
    </row>
    <row r="26" spans="1:15" ht="12" customHeight="1" x14ac:dyDescent="0.2">
      <c r="A26" s="9"/>
      <c r="B26" s="9"/>
      <c r="C26" s="217"/>
      <c r="D26" s="218"/>
      <c r="E26" s="218"/>
      <c r="F26" s="218"/>
      <c r="G26" s="218"/>
      <c r="H26" s="218"/>
      <c r="I26" s="218"/>
      <c r="J26" s="218"/>
      <c r="K26" s="218"/>
      <c r="L26" s="218"/>
      <c r="M26" s="218"/>
      <c r="N26" s="219"/>
      <c r="O26" s="13"/>
    </row>
    <row r="27" spans="1:15" x14ac:dyDescent="0.2">
      <c r="A27" s="9"/>
      <c r="B27" s="9"/>
      <c r="C27" s="137"/>
      <c r="D27" s="137"/>
      <c r="E27" s="137"/>
      <c r="F27" s="137"/>
      <c r="G27" s="137"/>
      <c r="H27" s="137"/>
      <c r="I27" s="137"/>
      <c r="J27" s="137"/>
      <c r="K27" s="137"/>
      <c r="L27" s="137"/>
      <c r="M27" s="137"/>
      <c r="N27" s="137"/>
      <c r="O27" s="13"/>
    </row>
    <row r="28" spans="1:15" x14ac:dyDescent="0.2">
      <c r="A28" s="17" t="s">
        <v>18</v>
      </c>
      <c r="B28" s="9"/>
      <c r="C28" s="211"/>
      <c r="D28" s="212"/>
      <c r="E28" s="212"/>
      <c r="F28" s="212"/>
      <c r="G28" s="212"/>
      <c r="H28" s="212"/>
      <c r="I28" s="212"/>
      <c r="J28" s="212"/>
      <c r="K28" s="212"/>
      <c r="L28" s="212"/>
      <c r="M28" s="212"/>
      <c r="N28" s="213"/>
      <c r="O28" s="13"/>
    </row>
    <row r="29" spans="1:15" x14ac:dyDescent="0.2">
      <c r="A29" s="12"/>
      <c r="B29" s="9"/>
      <c r="C29" s="214"/>
      <c r="D29" s="215"/>
      <c r="E29" s="215"/>
      <c r="F29" s="215"/>
      <c r="G29" s="215"/>
      <c r="H29" s="215"/>
      <c r="I29" s="215"/>
      <c r="J29" s="215"/>
      <c r="K29" s="215"/>
      <c r="L29" s="215"/>
      <c r="M29" s="215"/>
      <c r="N29" s="216"/>
      <c r="O29" s="13"/>
    </row>
    <row r="30" spans="1:15" x14ac:dyDescent="0.2">
      <c r="B30" s="9"/>
      <c r="C30" s="214"/>
      <c r="D30" s="215"/>
      <c r="E30" s="215"/>
      <c r="F30" s="215"/>
      <c r="G30" s="215"/>
      <c r="H30" s="215"/>
      <c r="I30" s="215"/>
      <c r="J30" s="215"/>
      <c r="K30" s="215"/>
      <c r="L30" s="215"/>
      <c r="M30" s="215"/>
      <c r="N30" s="216"/>
      <c r="O30" s="13"/>
    </row>
    <row r="31" spans="1:15" ht="15.75" customHeight="1" x14ac:dyDescent="0.2">
      <c r="A31" s="9"/>
      <c r="B31" s="9"/>
      <c r="C31" s="217"/>
      <c r="D31" s="218"/>
      <c r="E31" s="218"/>
      <c r="F31" s="218"/>
      <c r="G31" s="218"/>
      <c r="H31" s="218"/>
      <c r="I31" s="218"/>
      <c r="J31" s="218"/>
      <c r="K31" s="218"/>
      <c r="L31" s="218"/>
      <c r="M31" s="218"/>
      <c r="N31" s="219"/>
      <c r="O31" s="13"/>
    </row>
    <row r="32" spans="1:15" x14ac:dyDescent="0.2">
      <c r="A32" s="9"/>
      <c r="B32" s="9"/>
      <c r="C32" s="137"/>
      <c r="D32" s="137"/>
      <c r="E32" s="137"/>
      <c r="F32" s="137"/>
      <c r="G32" s="137"/>
      <c r="H32" s="137"/>
      <c r="I32" s="137"/>
      <c r="J32" s="137"/>
      <c r="K32" s="137"/>
      <c r="L32" s="137"/>
      <c r="M32" s="137"/>
      <c r="N32" s="137"/>
      <c r="O32" s="13"/>
    </row>
    <row r="33" spans="1:15" x14ac:dyDescent="0.2">
      <c r="A33" s="17" t="s">
        <v>19</v>
      </c>
      <c r="B33" s="9"/>
      <c r="C33" s="211"/>
      <c r="D33" s="212"/>
      <c r="E33" s="212"/>
      <c r="F33" s="212"/>
      <c r="G33" s="212"/>
      <c r="H33" s="212"/>
      <c r="I33" s="212"/>
      <c r="J33" s="212"/>
      <c r="K33" s="212"/>
      <c r="L33" s="212"/>
      <c r="M33" s="212"/>
      <c r="N33" s="213"/>
      <c r="O33" s="13"/>
    </row>
    <row r="34" spans="1:15" x14ac:dyDescent="0.2">
      <c r="A34" s="12"/>
      <c r="B34" s="9"/>
      <c r="C34" s="214"/>
      <c r="D34" s="215"/>
      <c r="E34" s="215"/>
      <c r="F34" s="215"/>
      <c r="G34" s="215"/>
      <c r="H34" s="215"/>
      <c r="I34" s="215"/>
      <c r="J34" s="215"/>
      <c r="K34" s="215"/>
      <c r="L34" s="215"/>
      <c r="M34" s="215"/>
      <c r="N34" s="216"/>
      <c r="O34" s="13"/>
    </row>
    <row r="35" spans="1:15" x14ac:dyDescent="0.2">
      <c r="B35" s="9"/>
      <c r="C35" s="214"/>
      <c r="D35" s="215"/>
      <c r="E35" s="215"/>
      <c r="F35" s="215"/>
      <c r="G35" s="215"/>
      <c r="H35" s="215"/>
      <c r="I35" s="215"/>
      <c r="J35" s="215"/>
      <c r="K35" s="215"/>
      <c r="L35" s="215"/>
      <c r="M35" s="215"/>
      <c r="N35" s="216"/>
      <c r="O35" s="13"/>
    </row>
    <row r="36" spans="1:15" ht="28.5" customHeight="1" x14ac:dyDescent="0.2">
      <c r="A36" s="9"/>
      <c r="B36" s="9"/>
      <c r="C36" s="217"/>
      <c r="D36" s="218"/>
      <c r="E36" s="218"/>
      <c r="F36" s="218"/>
      <c r="G36" s="218"/>
      <c r="H36" s="218"/>
      <c r="I36" s="218"/>
      <c r="J36" s="218"/>
      <c r="K36" s="218"/>
      <c r="L36" s="218"/>
      <c r="M36" s="218"/>
      <c r="N36" s="219"/>
    </row>
    <row r="37" spans="1:15" x14ac:dyDescent="0.2">
      <c r="C37" s="138"/>
      <c r="D37" s="138"/>
      <c r="E37" s="138"/>
      <c r="F37" s="138"/>
      <c r="G37" s="138"/>
      <c r="H37" s="138"/>
      <c r="I37" s="138"/>
      <c r="J37" s="138"/>
      <c r="K37" s="138"/>
      <c r="L37" s="138"/>
      <c r="M37" s="138"/>
      <c r="N37" s="138"/>
    </row>
    <row r="38" spans="1:15" ht="25.5" x14ac:dyDescent="0.2">
      <c r="A38" s="17" t="s">
        <v>20</v>
      </c>
      <c r="B38" s="9"/>
      <c r="C38" s="211"/>
      <c r="D38" s="212"/>
      <c r="E38" s="212"/>
      <c r="F38" s="212"/>
      <c r="G38" s="212"/>
      <c r="H38" s="212"/>
      <c r="I38" s="212"/>
      <c r="J38" s="212"/>
      <c r="K38" s="212"/>
      <c r="L38" s="212"/>
      <c r="M38" s="212"/>
      <c r="N38" s="213"/>
    </row>
    <row r="39" spans="1:15" x14ac:dyDescent="0.2">
      <c r="B39" s="9"/>
      <c r="C39" s="214"/>
      <c r="D39" s="215"/>
      <c r="E39" s="215"/>
      <c r="F39" s="215"/>
      <c r="G39" s="215"/>
      <c r="H39" s="215"/>
      <c r="I39" s="215"/>
      <c r="J39" s="215"/>
      <c r="K39" s="215"/>
      <c r="L39" s="215"/>
      <c r="M39" s="215"/>
      <c r="N39" s="216"/>
    </row>
    <row r="40" spans="1:15" ht="12.75" customHeight="1" x14ac:dyDescent="0.2">
      <c r="A40" s="9"/>
      <c r="B40" s="9"/>
      <c r="C40" s="217"/>
      <c r="D40" s="218"/>
      <c r="E40" s="218"/>
      <c r="F40" s="218"/>
      <c r="G40" s="218"/>
      <c r="H40" s="218"/>
      <c r="I40" s="218"/>
      <c r="J40" s="218"/>
      <c r="K40" s="218"/>
      <c r="L40" s="218"/>
      <c r="M40" s="218"/>
      <c r="N40" s="219"/>
    </row>
    <row r="41" spans="1:15" x14ac:dyDescent="0.2">
      <c r="A41" s="9"/>
      <c r="B41" s="9"/>
      <c r="C41" s="10"/>
      <c r="D41" s="10"/>
      <c r="E41" s="10"/>
      <c r="F41" s="10"/>
      <c r="G41" s="10"/>
      <c r="H41" s="10"/>
      <c r="I41" s="10"/>
      <c r="J41" s="10"/>
      <c r="K41" s="10"/>
      <c r="L41" s="10"/>
      <c r="M41" s="10"/>
    </row>
    <row r="42" spans="1:15" x14ac:dyDescent="0.2">
      <c r="A42" t="s">
        <v>21</v>
      </c>
      <c r="E42" t="s">
        <v>0</v>
      </c>
      <c r="G42" t="s">
        <v>22</v>
      </c>
      <c r="M42" t="s">
        <v>23</v>
      </c>
    </row>
    <row r="43" spans="1:15" ht="30.75" customHeight="1" x14ac:dyDescent="0.2">
      <c r="A43" s="208"/>
      <c r="B43" s="186"/>
      <c r="C43" s="187"/>
      <c r="E43" s="11"/>
      <c r="G43" s="208"/>
      <c r="H43" s="186"/>
      <c r="I43" s="186"/>
      <c r="J43" s="187"/>
      <c r="K43" s="10"/>
      <c r="L43" s="10"/>
      <c r="M43" s="208"/>
      <c r="N43" s="187"/>
    </row>
    <row r="44" spans="1:15" ht="5.25" customHeight="1" x14ac:dyDescent="0.2"/>
    <row r="45" spans="1:15" s="24" customFormat="1" ht="5.25" customHeight="1" thickBot="1" x14ac:dyDescent="0.25"/>
    <row r="46" spans="1:15" ht="21.75" customHeight="1" x14ac:dyDescent="0.2">
      <c r="G46" t="s">
        <v>56</v>
      </c>
      <c r="M46" s="200" t="s">
        <v>61</v>
      </c>
      <c r="N46" s="200"/>
    </row>
    <row r="47" spans="1:15" ht="31.5" customHeight="1" x14ac:dyDescent="0.2">
      <c r="G47" s="208"/>
      <c r="H47" s="186"/>
      <c r="I47" s="187"/>
      <c r="M47" s="208"/>
      <c r="N47" s="187"/>
    </row>
    <row r="48" spans="1:15" ht="10.5" customHeight="1" x14ac:dyDescent="0.2">
      <c r="G48" s="220"/>
      <c r="H48" s="220"/>
    </row>
    <row r="49" ht="14.25" customHeight="1" x14ac:dyDescent="0.2"/>
    <row r="50" ht="17.25" customHeight="1" x14ac:dyDescent="0.2"/>
  </sheetData>
  <mergeCells count="19">
    <mergeCell ref="M47:N47"/>
    <mergeCell ref="M46:N46"/>
    <mergeCell ref="G48:H48"/>
    <mergeCell ref="G47:I47"/>
    <mergeCell ref="G43:J43"/>
    <mergeCell ref="M43:N43"/>
    <mergeCell ref="A1:N1"/>
    <mergeCell ref="E9:M9"/>
    <mergeCell ref="E3:N3"/>
    <mergeCell ref="E4:N4"/>
    <mergeCell ref="A43:C43"/>
    <mergeCell ref="A5:N5"/>
    <mergeCell ref="C18:N21"/>
    <mergeCell ref="C23:N26"/>
    <mergeCell ref="C38:N40"/>
    <mergeCell ref="C15:N15"/>
    <mergeCell ref="C13:M13"/>
    <mergeCell ref="C28:N31"/>
    <mergeCell ref="C33:N36"/>
  </mergeCells>
  <phoneticPr fontId="0" type="noConversion"/>
  <printOptions horizontalCentered="1"/>
  <pageMargins left="0.5" right="0.5" top="1" bottom="1" header="0.5" footer="0.5"/>
  <headerFooter alignWithMargins="0">
    <oddHeader>&amp;C&amp;12Risk Register &amp;R&amp;D</oddHeader>
    <oddFooter>&amp;CPage 6&amp;RV1.0</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8"/>
  <sheetViews>
    <sheetView zoomScale="75" workbookViewId="0">
      <selection activeCell="C23" sqref="C23:N26"/>
    </sheetView>
  </sheetViews>
  <sheetFormatPr defaultColWidth="8.85546875" defaultRowHeight="12.75" x14ac:dyDescent="0.2"/>
  <cols>
    <col min="1" max="1" width="22.42578125" bestFit="1" customWidth="1"/>
    <col min="2" max="2" width="1.85546875" customWidth="1"/>
    <col min="3" max="3" width="12.7109375" bestFit="1" customWidth="1"/>
    <col min="4" max="4" width="1.28515625" customWidth="1"/>
    <col min="5" max="5" width="12.140625" bestFit="1" customWidth="1"/>
    <col min="6" max="6" width="1" customWidth="1"/>
    <col min="7" max="7" width="15.42578125" bestFit="1" customWidth="1"/>
    <col min="8" max="8" width="1.42578125" customWidth="1"/>
    <col min="9" max="9" width="12.140625" bestFit="1" customWidth="1"/>
    <col min="10" max="10" width="1" customWidth="1"/>
    <col min="11" max="11" width="3.42578125" bestFit="1" customWidth="1"/>
    <col min="12" max="12" width="0.7109375" customWidth="1"/>
    <col min="13" max="13" width="22.28515625" bestFit="1" customWidth="1"/>
    <col min="14" max="14" width="4.42578125" bestFit="1" customWidth="1"/>
  </cols>
  <sheetData>
    <row r="1" spans="1:22" ht="36" customHeight="1" x14ac:dyDescent="0.2">
      <c r="A1" s="249" t="s">
        <v>119</v>
      </c>
      <c r="B1" s="249"/>
      <c r="C1" s="250"/>
      <c r="D1" s="250"/>
      <c r="E1" s="250"/>
      <c r="F1" s="250"/>
      <c r="G1" s="250"/>
      <c r="H1" s="250"/>
      <c r="I1" s="250"/>
      <c r="J1" s="250"/>
      <c r="K1" s="250"/>
      <c r="L1" s="250"/>
      <c r="M1" s="250"/>
      <c r="N1" s="251"/>
    </row>
    <row r="3" spans="1:22" x14ac:dyDescent="0.2">
      <c r="A3" s="9" t="s">
        <v>55</v>
      </c>
      <c r="B3" s="9"/>
      <c r="C3" s="9"/>
      <c r="D3" s="9"/>
      <c r="E3" s="203" t="s">
        <v>54</v>
      </c>
      <c r="F3" s="203"/>
      <c r="G3" s="203"/>
      <c r="H3" s="203"/>
      <c r="I3" s="203"/>
      <c r="J3" s="203"/>
      <c r="K3" s="203"/>
      <c r="L3" s="203"/>
      <c r="M3" s="203"/>
      <c r="N3" s="203"/>
      <c r="O3" s="13"/>
    </row>
    <row r="4" spans="1:22" ht="25.5" customHeight="1" x14ac:dyDescent="0.2">
      <c r="A4" s="145" t="s">
        <v>208</v>
      </c>
      <c r="B4" s="16"/>
      <c r="C4" s="9"/>
      <c r="D4" s="9"/>
      <c r="E4" s="252" t="s">
        <v>207</v>
      </c>
      <c r="F4" s="253"/>
      <c r="G4" s="253"/>
      <c r="H4" s="253"/>
      <c r="I4" s="253"/>
      <c r="J4" s="253"/>
      <c r="K4" s="253"/>
      <c r="L4" s="253"/>
      <c r="M4" s="253"/>
      <c r="N4" s="254"/>
      <c r="O4" s="15"/>
    </row>
    <row r="5" spans="1:22" x14ac:dyDescent="0.2">
      <c r="A5" s="209" t="s">
        <v>25</v>
      </c>
      <c r="B5" s="199"/>
      <c r="C5" s="199"/>
      <c r="D5" s="199"/>
      <c r="E5" s="199"/>
      <c r="F5" s="199"/>
      <c r="G5" s="199"/>
      <c r="H5" s="210"/>
      <c r="I5" s="199"/>
      <c r="J5" s="199"/>
      <c r="K5" s="199"/>
      <c r="L5" s="199"/>
      <c r="M5" s="199"/>
      <c r="N5" s="199"/>
      <c r="O5" s="18"/>
    </row>
    <row r="6" spans="1:22" x14ac:dyDescent="0.2">
      <c r="A6" s="9"/>
      <c r="B6" s="9"/>
      <c r="C6" s="9"/>
      <c r="D6" s="9"/>
      <c r="E6" s="9"/>
      <c r="F6" s="9"/>
      <c r="G6" s="9"/>
      <c r="H6" s="9"/>
      <c r="I6" s="9"/>
      <c r="J6" s="9"/>
      <c r="K6" s="9"/>
      <c r="L6" s="9"/>
      <c r="M6" s="9"/>
      <c r="N6" s="9"/>
      <c r="O6" s="14"/>
    </row>
    <row r="7" spans="1:22" ht="24.75" customHeight="1" x14ac:dyDescent="0.2">
      <c r="A7" s="20" t="s">
        <v>11</v>
      </c>
      <c r="B7" s="20"/>
      <c r="C7" s="146" t="s">
        <v>120</v>
      </c>
      <c r="D7" s="20"/>
      <c r="E7" s="20" t="s">
        <v>12</v>
      </c>
      <c r="F7" s="20"/>
      <c r="G7" s="147" t="s">
        <v>3</v>
      </c>
      <c r="H7" s="20"/>
      <c r="I7" s="22" t="s">
        <v>9</v>
      </c>
      <c r="J7" s="22"/>
      <c r="K7" s="145">
        <v>12</v>
      </c>
      <c r="L7" s="20"/>
      <c r="M7" s="23" t="s">
        <v>13</v>
      </c>
      <c r="N7" s="145" t="s">
        <v>152</v>
      </c>
      <c r="O7" s="13"/>
    </row>
    <row r="8" spans="1:22" x14ac:dyDescent="0.2">
      <c r="A8" s="9"/>
      <c r="B8" s="9"/>
      <c r="C8" s="9"/>
      <c r="D8" s="9"/>
      <c r="E8" s="9"/>
      <c r="F8" s="9"/>
      <c r="G8" s="9"/>
      <c r="H8" s="9"/>
      <c r="I8" s="134"/>
      <c r="J8" s="134"/>
      <c r="K8" s="134"/>
      <c r="L8" s="134"/>
      <c r="M8" s="9"/>
      <c r="N8" s="9"/>
      <c r="O8" s="13"/>
    </row>
    <row r="9" spans="1:22" x14ac:dyDescent="0.2">
      <c r="A9" s="9"/>
      <c r="B9" s="9"/>
      <c r="C9" s="9"/>
      <c r="D9" s="9"/>
      <c r="E9" s="201" t="s">
        <v>24</v>
      </c>
      <c r="F9" s="202"/>
      <c r="G9" s="202"/>
      <c r="H9" s="202"/>
      <c r="I9" s="202"/>
      <c r="J9" s="202"/>
      <c r="K9" s="202"/>
      <c r="L9" s="202"/>
      <c r="M9" s="202"/>
      <c r="N9" s="9"/>
      <c r="O9" s="13"/>
    </row>
    <row r="10" spans="1:22" x14ac:dyDescent="0.2">
      <c r="A10" s="9"/>
      <c r="B10" s="9"/>
      <c r="C10" s="9"/>
      <c r="D10" s="9"/>
      <c r="E10" s="134"/>
      <c r="F10" s="133"/>
      <c r="G10" s="133"/>
      <c r="H10" s="133"/>
      <c r="I10" s="133"/>
      <c r="J10" s="133"/>
      <c r="K10" s="133"/>
      <c r="L10" s="133"/>
      <c r="M10" s="133"/>
      <c r="N10" s="9"/>
      <c r="O10" s="13"/>
    </row>
    <row r="11" spans="1:22" ht="25.5" customHeight="1" x14ac:dyDescent="0.2">
      <c r="A11" s="20" t="s">
        <v>11</v>
      </c>
      <c r="B11" s="20"/>
      <c r="C11" s="145" t="s">
        <v>112</v>
      </c>
      <c r="D11" s="20"/>
      <c r="E11" s="19" t="s">
        <v>12</v>
      </c>
      <c r="F11" s="20"/>
      <c r="G11" s="149" t="s">
        <v>64</v>
      </c>
      <c r="H11" s="20"/>
      <c r="I11" s="20" t="s">
        <v>12</v>
      </c>
      <c r="J11" s="22"/>
      <c r="K11" s="145">
        <v>8</v>
      </c>
      <c r="L11" s="20"/>
      <c r="M11" s="148" t="s">
        <v>13</v>
      </c>
      <c r="N11" s="145" t="s">
        <v>153</v>
      </c>
      <c r="O11" s="13"/>
      <c r="P11" s="221" t="s">
        <v>154</v>
      </c>
      <c r="Q11" s="200"/>
      <c r="R11" s="200"/>
      <c r="S11" s="200"/>
      <c r="T11" s="200"/>
      <c r="U11" s="200"/>
      <c r="V11" s="200"/>
    </row>
    <row r="12" spans="1:22" ht="13.5" thickBot="1" x14ac:dyDescent="0.25">
      <c r="A12" s="24"/>
      <c r="B12" s="24"/>
      <c r="C12" s="24"/>
      <c r="D12" s="24"/>
      <c r="E12" s="24"/>
      <c r="F12" s="24"/>
      <c r="G12" s="24"/>
      <c r="H12" s="24"/>
      <c r="I12" s="25"/>
      <c r="J12" s="25"/>
      <c r="K12" s="25"/>
      <c r="L12" s="25"/>
      <c r="M12" s="24"/>
      <c r="N12" s="24"/>
      <c r="O12" s="13"/>
    </row>
    <row r="13" spans="1:22" ht="30" customHeight="1" x14ac:dyDescent="0.2">
      <c r="A13" s="23" t="s">
        <v>57</v>
      </c>
      <c r="B13" s="9"/>
      <c r="C13" s="247" t="s">
        <v>14</v>
      </c>
      <c r="D13" s="247"/>
      <c r="E13" s="247"/>
      <c r="F13" s="247"/>
      <c r="G13" s="247"/>
      <c r="H13" s="247"/>
      <c r="I13" s="247"/>
      <c r="J13" s="247"/>
      <c r="K13" s="248"/>
      <c r="L13" s="248"/>
      <c r="M13" s="248"/>
      <c r="N13" s="9"/>
      <c r="O13" s="13"/>
    </row>
    <row r="14" spans="1:22" x14ac:dyDescent="0.2">
      <c r="A14" s="9"/>
      <c r="B14" s="9"/>
      <c r="C14" s="134"/>
      <c r="D14" s="134"/>
      <c r="E14" s="134"/>
      <c r="F14" s="134"/>
      <c r="G14" s="134"/>
      <c r="H14" s="134"/>
      <c r="I14" s="134"/>
      <c r="J14" s="134"/>
      <c r="K14" s="134"/>
      <c r="L14" s="134"/>
      <c r="M14" s="9"/>
      <c r="N14" s="9"/>
      <c r="O14" s="13"/>
    </row>
    <row r="15" spans="1:22" ht="53.25" customHeight="1" x14ac:dyDescent="0.2">
      <c r="A15" s="145" t="s">
        <v>217</v>
      </c>
      <c r="B15" s="9"/>
      <c r="C15" s="226" t="s">
        <v>209</v>
      </c>
      <c r="D15" s="227"/>
      <c r="E15" s="227"/>
      <c r="F15" s="227"/>
      <c r="G15" s="227"/>
      <c r="H15" s="227"/>
      <c r="I15" s="227"/>
      <c r="J15" s="227"/>
      <c r="K15" s="227"/>
      <c r="L15" s="227"/>
      <c r="M15" s="227"/>
      <c r="N15" s="228"/>
      <c r="O15" s="13"/>
    </row>
    <row r="16" spans="1:22" x14ac:dyDescent="0.2">
      <c r="A16" s="9"/>
      <c r="B16" s="9"/>
      <c r="C16" s="9"/>
      <c r="D16" s="9"/>
      <c r="E16" s="9"/>
      <c r="F16" s="9"/>
      <c r="G16" s="9"/>
      <c r="H16" s="9"/>
      <c r="I16" s="9"/>
      <c r="J16" s="9"/>
      <c r="K16" s="9"/>
      <c r="L16" s="9"/>
      <c r="M16" s="9"/>
      <c r="N16" s="9"/>
      <c r="O16" s="13"/>
    </row>
    <row r="17" spans="1:15" x14ac:dyDescent="0.2">
      <c r="B17" s="9"/>
      <c r="C17" s="9"/>
      <c r="D17" s="9"/>
      <c r="E17" s="9"/>
      <c r="F17" s="9"/>
      <c r="G17" s="9"/>
      <c r="H17" s="9"/>
      <c r="I17" s="9"/>
      <c r="J17" s="9"/>
      <c r="K17" s="9"/>
      <c r="L17" s="9"/>
      <c r="M17" s="9"/>
      <c r="N17" s="9"/>
      <c r="O17" s="13"/>
    </row>
    <row r="18" spans="1:15" x14ac:dyDescent="0.2">
      <c r="A18" s="17" t="s">
        <v>16</v>
      </c>
      <c r="B18" s="9"/>
      <c r="C18" s="229" t="s">
        <v>210</v>
      </c>
      <c r="D18" s="230"/>
      <c r="E18" s="230"/>
      <c r="F18" s="230"/>
      <c r="G18" s="230"/>
      <c r="H18" s="230"/>
      <c r="I18" s="230"/>
      <c r="J18" s="230"/>
      <c r="K18" s="230"/>
      <c r="L18" s="230"/>
      <c r="M18" s="230"/>
      <c r="N18" s="231"/>
      <c r="O18" s="13"/>
    </row>
    <row r="19" spans="1:15" x14ac:dyDescent="0.2">
      <c r="A19" s="133"/>
      <c r="B19" s="9"/>
      <c r="C19" s="232"/>
      <c r="D19" s="233"/>
      <c r="E19" s="233"/>
      <c r="F19" s="233"/>
      <c r="G19" s="233"/>
      <c r="H19" s="233"/>
      <c r="I19" s="233"/>
      <c r="J19" s="233"/>
      <c r="K19" s="233"/>
      <c r="L19" s="233"/>
      <c r="M19" s="233"/>
      <c r="N19" s="234"/>
      <c r="O19" s="13"/>
    </row>
    <row r="20" spans="1:15" x14ac:dyDescent="0.2">
      <c r="B20" s="9"/>
      <c r="C20" s="232"/>
      <c r="D20" s="233"/>
      <c r="E20" s="233"/>
      <c r="F20" s="233"/>
      <c r="G20" s="233"/>
      <c r="H20" s="233"/>
      <c r="I20" s="233"/>
      <c r="J20" s="233"/>
      <c r="K20" s="233"/>
      <c r="L20" s="233"/>
      <c r="M20" s="233"/>
      <c r="N20" s="234"/>
      <c r="O20" s="13"/>
    </row>
    <row r="21" spans="1:15" ht="30" customHeight="1" x14ac:dyDescent="0.2">
      <c r="A21" s="9"/>
      <c r="B21" s="9"/>
      <c r="C21" s="235"/>
      <c r="D21" s="236"/>
      <c r="E21" s="236"/>
      <c r="F21" s="236"/>
      <c r="G21" s="236"/>
      <c r="H21" s="236"/>
      <c r="I21" s="236"/>
      <c r="J21" s="236"/>
      <c r="K21" s="236"/>
      <c r="L21" s="236"/>
      <c r="M21" s="236"/>
      <c r="N21" s="237"/>
      <c r="O21" s="13"/>
    </row>
    <row r="22" spans="1:15" x14ac:dyDescent="0.2">
      <c r="A22" s="9"/>
      <c r="B22" s="9"/>
      <c r="C22" s="135"/>
      <c r="D22" s="135"/>
      <c r="E22" s="135"/>
      <c r="F22" s="135"/>
      <c r="G22" s="135"/>
      <c r="H22" s="135"/>
      <c r="I22" s="135"/>
      <c r="J22" s="135"/>
      <c r="K22" s="135"/>
      <c r="L22" s="135"/>
      <c r="M22" s="135"/>
      <c r="N22" s="135"/>
      <c r="O22" s="13"/>
    </row>
    <row r="23" spans="1:15" x14ac:dyDescent="0.2">
      <c r="A23" s="17" t="s">
        <v>17</v>
      </c>
      <c r="B23" s="9"/>
      <c r="C23" s="238" t="s">
        <v>211</v>
      </c>
      <c r="D23" s="239"/>
      <c r="E23" s="239"/>
      <c r="F23" s="239"/>
      <c r="G23" s="239"/>
      <c r="H23" s="239"/>
      <c r="I23" s="239"/>
      <c r="J23" s="239"/>
      <c r="K23" s="239"/>
      <c r="L23" s="239"/>
      <c r="M23" s="239"/>
      <c r="N23" s="240"/>
      <c r="O23" s="13"/>
    </row>
    <row r="24" spans="1:15" x14ac:dyDescent="0.2">
      <c r="A24" s="133"/>
      <c r="B24" s="9"/>
      <c r="C24" s="241"/>
      <c r="D24" s="242"/>
      <c r="E24" s="242"/>
      <c r="F24" s="242"/>
      <c r="G24" s="242"/>
      <c r="H24" s="242"/>
      <c r="I24" s="242"/>
      <c r="J24" s="242"/>
      <c r="K24" s="242"/>
      <c r="L24" s="242"/>
      <c r="M24" s="242"/>
      <c r="N24" s="243"/>
      <c r="O24" s="13"/>
    </row>
    <row r="25" spans="1:15" x14ac:dyDescent="0.2">
      <c r="B25" s="9"/>
      <c r="C25" s="241"/>
      <c r="D25" s="242"/>
      <c r="E25" s="242"/>
      <c r="F25" s="242"/>
      <c r="G25" s="242"/>
      <c r="H25" s="242"/>
      <c r="I25" s="242"/>
      <c r="J25" s="242"/>
      <c r="K25" s="242"/>
      <c r="L25" s="242"/>
      <c r="M25" s="242"/>
      <c r="N25" s="243"/>
      <c r="O25" s="13"/>
    </row>
    <row r="26" spans="1:15" x14ac:dyDescent="0.2">
      <c r="A26" s="9"/>
      <c r="B26" s="9"/>
      <c r="C26" s="244"/>
      <c r="D26" s="245"/>
      <c r="E26" s="245"/>
      <c r="F26" s="245"/>
      <c r="G26" s="245"/>
      <c r="H26" s="245"/>
      <c r="I26" s="245"/>
      <c r="J26" s="245"/>
      <c r="K26" s="245"/>
      <c r="L26" s="245"/>
      <c r="M26" s="245"/>
      <c r="N26" s="246"/>
      <c r="O26" s="13"/>
    </row>
    <row r="27" spans="1:15" x14ac:dyDescent="0.2">
      <c r="A27" s="9"/>
      <c r="B27" s="9"/>
      <c r="C27" s="135"/>
      <c r="D27" s="135"/>
      <c r="E27" s="135"/>
      <c r="F27" s="135"/>
      <c r="G27" s="135"/>
      <c r="H27" s="135"/>
      <c r="I27" s="135"/>
      <c r="J27" s="135"/>
      <c r="K27" s="135"/>
      <c r="L27" s="135"/>
      <c r="M27" s="135"/>
      <c r="N27" s="135"/>
      <c r="O27" s="13"/>
    </row>
    <row r="28" spans="1:15" x14ac:dyDescent="0.2">
      <c r="A28" s="17" t="s">
        <v>18</v>
      </c>
      <c r="B28" s="9"/>
      <c r="C28" s="238" t="s">
        <v>212</v>
      </c>
      <c r="D28" s="239"/>
      <c r="E28" s="239"/>
      <c r="F28" s="239"/>
      <c r="G28" s="239"/>
      <c r="H28" s="239"/>
      <c r="I28" s="239"/>
      <c r="J28" s="239"/>
      <c r="K28" s="239"/>
      <c r="L28" s="239"/>
      <c r="M28" s="239"/>
      <c r="N28" s="240"/>
      <c r="O28" s="13"/>
    </row>
    <row r="29" spans="1:15" x14ac:dyDescent="0.2">
      <c r="A29" s="133"/>
      <c r="B29" s="9"/>
      <c r="C29" s="241"/>
      <c r="D29" s="242"/>
      <c r="E29" s="242"/>
      <c r="F29" s="242"/>
      <c r="G29" s="242"/>
      <c r="H29" s="242"/>
      <c r="I29" s="242"/>
      <c r="J29" s="242"/>
      <c r="K29" s="242"/>
      <c r="L29" s="242"/>
      <c r="M29" s="242"/>
      <c r="N29" s="243"/>
      <c r="O29" s="13"/>
    </row>
    <row r="30" spans="1:15" x14ac:dyDescent="0.2">
      <c r="B30" s="9"/>
      <c r="C30" s="241"/>
      <c r="D30" s="242"/>
      <c r="E30" s="242"/>
      <c r="F30" s="242"/>
      <c r="G30" s="242"/>
      <c r="H30" s="242"/>
      <c r="I30" s="242"/>
      <c r="J30" s="242"/>
      <c r="K30" s="242"/>
      <c r="L30" s="242"/>
      <c r="M30" s="242"/>
      <c r="N30" s="243"/>
      <c r="O30" s="13"/>
    </row>
    <row r="31" spans="1:15" x14ac:dyDescent="0.2">
      <c r="A31" s="9"/>
      <c r="B31" s="9"/>
      <c r="C31" s="244"/>
      <c r="D31" s="245"/>
      <c r="E31" s="245"/>
      <c r="F31" s="245"/>
      <c r="G31" s="245"/>
      <c r="H31" s="245"/>
      <c r="I31" s="245"/>
      <c r="J31" s="245"/>
      <c r="K31" s="245"/>
      <c r="L31" s="245"/>
      <c r="M31" s="245"/>
      <c r="N31" s="246"/>
      <c r="O31" s="13"/>
    </row>
    <row r="32" spans="1:15" x14ac:dyDescent="0.2">
      <c r="A32" s="9"/>
      <c r="B32" s="9"/>
      <c r="C32" s="135"/>
      <c r="D32" s="135"/>
      <c r="E32" s="135"/>
      <c r="F32" s="135"/>
      <c r="G32" s="135"/>
      <c r="H32" s="135"/>
      <c r="I32" s="135"/>
      <c r="J32" s="135"/>
      <c r="K32" s="135"/>
      <c r="L32" s="135"/>
      <c r="M32" s="135"/>
      <c r="N32" s="135"/>
      <c r="O32" s="13"/>
    </row>
    <row r="33" spans="1:15" x14ac:dyDescent="0.2">
      <c r="A33" s="17" t="s">
        <v>19</v>
      </c>
      <c r="B33" s="9"/>
      <c r="C33" s="238" t="s">
        <v>213</v>
      </c>
      <c r="D33" s="239"/>
      <c r="E33" s="239"/>
      <c r="F33" s="239"/>
      <c r="G33" s="239"/>
      <c r="H33" s="239"/>
      <c r="I33" s="239"/>
      <c r="J33" s="239"/>
      <c r="K33" s="239"/>
      <c r="L33" s="239"/>
      <c r="M33" s="239"/>
      <c r="N33" s="240"/>
      <c r="O33" s="13"/>
    </row>
    <row r="34" spans="1:15" x14ac:dyDescent="0.2">
      <c r="A34" s="133"/>
      <c r="B34" s="9"/>
      <c r="C34" s="241"/>
      <c r="D34" s="242"/>
      <c r="E34" s="242"/>
      <c r="F34" s="242"/>
      <c r="G34" s="242"/>
      <c r="H34" s="242"/>
      <c r="I34" s="242"/>
      <c r="J34" s="242"/>
      <c r="K34" s="242"/>
      <c r="L34" s="242"/>
      <c r="M34" s="242"/>
      <c r="N34" s="243"/>
      <c r="O34" s="13"/>
    </row>
    <row r="35" spans="1:15" x14ac:dyDescent="0.2">
      <c r="B35" s="9"/>
      <c r="C35" s="241"/>
      <c r="D35" s="242"/>
      <c r="E35" s="242"/>
      <c r="F35" s="242"/>
      <c r="G35" s="242"/>
      <c r="H35" s="242"/>
      <c r="I35" s="242"/>
      <c r="J35" s="242"/>
      <c r="K35" s="242"/>
      <c r="L35" s="242"/>
      <c r="M35" s="242"/>
      <c r="N35" s="243"/>
      <c r="O35" s="13"/>
    </row>
    <row r="36" spans="1:15" x14ac:dyDescent="0.2">
      <c r="A36" s="9"/>
      <c r="B36" s="9"/>
      <c r="C36" s="244"/>
      <c r="D36" s="245"/>
      <c r="E36" s="245"/>
      <c r="F36" s="245"/>
      <c r="G36" s="245"/>
      <c r="H36" s="245"/>
      <c r="I36" s="245"/>
      <c r="J36" s="245"/>
      <c r="K36" s="245"/>
      <c r="L36" s="245"/>
      <c r="M36" s="245"/>
      <c r="N36" s="246"/>
    </row>
    <row r="37" spans="1:15" x14ac:dyDescent="0.2">
      <c r="C37" s="136"/>
      <c r="D37" s="136"/>
      <c r="E37" s="136"/>
      <c r="F37" s="136"/>
      <c r="G37" s="136"/>
      <c r="H37" s="136"/>
      <c r="I37" s="136"/>
      <c r="J37" s="136"/>
      <c r="K37" s="136"/>
      <c r="L37" s="136"/>
      <c r="M37" s="136"/>
      <c r="N37" s="136"/>
    </row>
    <row r="38" spans="1:15" ht="25.5" x14ac:dyDescent="0.2">
      <c r="A38" s="17" t="s">
        <v>20</v>
      </c>
      <c r="B38" s="9"/>
      <c r="C38" s="238" t="s">
        <v>214</v>
      </c>
      <c r="D38" s="239"/>
      <c r="E38" s="239"/>
      <c r="F38" s="239"/>
      <c r="G38" s="239"/>
      <c r="H38" s="239"/>
      <c r="I38" s="239"/>
      <c r="J38" s="239"/>
      <c r="K38" s="239"/>
      <c r="L38" s="239"/>
      <c r="M38" s="239"/>
      <c r="N38" s="240"/>
    </row>
    <row r="39" spans="1:15" x14ac:dyDescent="0.2">
      <c r="B39" s="9"/>
      <c r="C39" s="241"/>
      <c r="D39" s="242"/>
      <c r="E39" s="242"/>
      <c r="F39" s="242"/>
      <c r="G39" s="242"/>
      <c r="H39" s="242"/>
      <c r="I39" s="242"/>
      <c r="J39" s="242"/>
      <c r="K39" s="242"/>
      <c r="L39" s="242"/>
      <c r="M39" s="242"/>
      <c r="N39" s="243"/>
    </row>
    <row r="40" spans="1:15" x14ac:dyDescent="0.2">
      <c r="A40" s="9"/>
      <c r="B40" s="9"/>
      <c r="C40" s="244"/>
      <c r="D40" s="245"/>
      <c r="E40" s="245"/>
      <c r="F40" s="245"/>
      <c r="G40" s="245"/>
      <c r="H40" s="245"/>
      <c r="I40" s="245"/>
      <c r="J40" s="245"/>
      <c r="K40" s="245"/>
      <c r="L40" s="245"/>
      <c r="M40" s="245"/>
      <c r="N40" s="246"/>
    </row>
    <row r="41" spans="1:15" x14ac:dyDescent="0.2">
      <c r="A41" s="9"/>
      <c r="B41" s="9"/>
      <c r="C41" s="134"/>
      <c r="D41" s="134"/>
      <c r="E41" s="134"/>
      <c r="F41" s="134"/>
      <c r="G41" s="134"/>
      <c r="H41" s="134"/>
      <c r="I41" s="134"/>
      <c r="J41" s="134"/>
      <c r="K41" s="134"/>
      <c r="L41" s="134"/>
      <c r="M41" s="134"/>
    </row>
    <row r="42" spans="1:15" x14ac:dyDescent="0.2">
      <c r="A42" t="s">
        <v>21</v>
      </c>
      <c r="E42" t="s">
        <v>0</v>
      </c>
      <c r="G42" t="s">
        <v>22</v>
      </c>
      <c r="M42" t="s">
        <v>23</v>
      </c>
    </row>
    <row r="43" spans="1:15" ht="14.25" x14ac:dyDescent="0.2">
      <c r="A43" s="222" t="s">
        <v>215</v>
      </c>
      <c r="B43" s="223"/>
      <c r="C43" s="224"/>
      <c r="E43" s="150"/>
      <c r="G43" s="222" t="s">
        <v>216</v>
      </c>
      <c r="H43" s="223"/>
      <c r="I43" s="223"/>
      <c r="J43" s="224"/>
      <c r="K43" s="134"/>
      <c r="L43" s="134"/>
      <c r="M43" s="225"/>
      <c r="N43" s="187"/>
    </row>
    <row r="45" spans="1:15" s="24" customFormat="1" ht="13.5" thickBot="1" x14ac:dyDescent="0.25"/>
    <row r="46" spans="1:15" x14ac:dyDescent="0.2">
      <c r="G46" t="s">
        <v>56</v>
      </c>
      <c r="M46" s="200" t="s">
        <v>61</v>
      </c>
      <c r="N46" s="200"/>
    </row>
    <row r="47" spans="1:15" x14ac:dyDescent="0.2">
      <c r="G47" s="208"/>
      <c r="H47" s="186"/>
      <c r="I47" s="187"/>
      <c r="M47" s="208"/>
      <c r="N47" s="187"/>
    </row>
    <row r="48" spans="1:15" x14ac:dyDescent="0.2">
      <c r="G48" s="220"/>
      <c r="H48" s="220"/>
    </row>
  </sheetData>
  <mergeCells count="20">
    <mergeCell ref="A1:N1"/>
    <mergeCell ref="E3:N3"/>
    <mergeCell ref="E4:N4"/>
    <mergeCell ref="A5:N5"/>
    <mergeCell ref="E9:M9"/>
    <mergeCell ref="G48:H48"/>
    <mergeCell ref="P11:V11"/>
    <mergeCell ref="A43:C43"/>
    <mergeCell ref="G43:J43"/>
    <mergeCell ref="M43:N43"/>
    <mergeCell ref="M46:N46"/>
    <mergeCell ref="G47:I47"/>
    <mergeCell ref="M47:N47"/>
    <mergeCell ref="C15:N15"/>
    <mergeCell ref="C18:N21"/>
    <mergeCell ref="C23:N26"/>
    <mergeCell ref="C28:N31"/>
    <mergeCell ref="C33:N36"/>
    <mergeCell ref="C38:N40"/>
    <mergeCell ref="C13:M13"/>
  </mergeCells>
  <printOptions horizontalCentered="1"/>
  <pageMargins left="0.5" right="0.5" top="1" bottom="1" header="0.5" footer="0.5"/>
  <headerFooter alignWithMargins="0">
    <oddHeader>&amp;C&amp;12Risk Register &amp;R&amp;D</oddHeader>
    <oddFooter>&amp;CPage 6&amp;RV1.0</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Risk Register</vt:lpstr>
      <vt:lpstr>Risk Checklist</vt:lpstr>
      <vt:lpstr>Risk Area and Risk Matrix </vt:lpstr>
      <vt:lpstr>Risk Assessment Criteria</vt:lpstr>
      <vt:lpstr>Risk Profile</vt:lpstr>
      <vt:lpstr>Risk Treatment Template</vt:lpstr>
      <vt:lpstr>Example Risk Treatment Plan</vt:lpstr>
      <vt:lpstr>'Risk Assessment Criteria'!OLE_LINK38</vt:lpstr>
      <vt:lpstr>'Risk Assessment Criteria'!OLE_LINK39</vt:lpstr>
      <vt:lpstr>'Risk Assessment Criteria'!OLE_LINK41</vt:lpstr>
      <vt:lpstr>'Risk Assessment Criteria'!OLE_LINK42</vt:lpstr>
      <vt:lpstr>'Risk Assessment Criteria'!OLE_LINK43</vt:lpstr>
      <vt:lpstr>'Example Risk Treatment Plan'!Print_Area</vt:lpstr>
      <vt:lpstr>'Risk Area and Risk Matrix '!Print_Area</vt:lpstr>
      <vt:lpstr>'Risk Assessment Criteria'!Print_Area</vt:lpstr>
      <vt:lpstr>'Risk Profile'!Print_Area</vt:lpstr>
      <vt:lpstr>'Risk Register'!Print_Area</vt:lpstr>
      <vt:lpstr>'Risk Treatment Template'!Print_Area</vt:lpstr>
      <vt:lpstr>RiskProfile</vt:lpstr>
      <vt:lpstr>Status</vt:lpstr>
    </vt:vector>
  </TitlesOfParts>
  <Company>Risk 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Tool</dc:title>
  <dc:creator>Peter Moore</dc:creator>
  <cp:lastModifiedBy>BlueLagoonProgram</cp:lastModifiedBy>
  <cp:lastPrinted>2014-12-04T23:54:15Z</cp:lastPrinted>
  <dcterms:created xsi:type="dcterms:W3CDTF">2007-10-17T06:01:42Z</dcterms:created>
  <dcterms:modified xsi:type="dcterms:W3CDTF">2021-02-15T00:30:50Z</dcterms:modified>
</cp:coreProperties>
</file>